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(2)'!$8:$9</definedName>
    <definedName name="_xlnm.Print_Area" localSheetId="1">'Лист1'!$A$1:$I$36</definedName>
    <definedName name="_xlnm.Print_Area" localSheetId="0">'Лист1 (2)'!$A$1:$K$93</definedName>
  </definedNames>
  <calcPr fullCalcOnLoad="1"/>
</workbook>
</file>

<file path=xl/sharedStrings.xml><?xml version="1.0" encoding="utf-8"?>
<sst xmlns="http://schemas.openxmlformats.org/spreadsheetml/2006/main" count="308" uniqueCount="248">
  <si>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</si>
  <si>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</si>
  <si>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</si>
  <si>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</si>
  <si>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</si>
  <si>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</si>
  <si>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</si>
  <si>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</si>
  <si>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</si>
  <si>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</si>
  <si>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</si>
  <si>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</si>
  <si>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</si>
  <si>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</si>
  <si>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</si>
  <si>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</si>
  <si>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</si>
  <si>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</si>
  <si>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</si>
  <si>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</si>
  <si>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</si>
  <si>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</si>
  <si>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</si>
  <si>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</si>
  <si>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</si>
  <si>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</si>
  <si>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</si>
  <si>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</si>
  <si>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</si>
  <si>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</si>
  <si>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</si>
  <si>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</si>
  <si>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</si>
  <si>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</si>
  <si>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</si>
  <si>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</si>
  <si>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</si>
  <si>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</si>
  <si>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</si>
  <si>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</si>
  <si>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</si>
  <si>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</si>
  <si>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</si>
  <si>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</si>
  <si>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</si>
  <si>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</si>
  <si>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</si>
  <si>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</si>
  <si>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</si>
  <si>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</si>
  <si>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</si>
  <si>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</si>
  <si>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</si>
  <si>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</si>
  <si>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</si>
  <si>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</si>
  <si>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</si>
  <si>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</si>
  <si>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</si>
  <si>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</si>
  <si>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</si>
  <si>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</si>
  <si>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</si>
  <si>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</si>
  <si>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</si>
  <si>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</si>
  <si>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</si>
  <si>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</si>
  <si>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</si>
  <si>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</si>
  <si>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</si>
  <si>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</si>
  <si>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</si>
  <si>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</si>
  <si>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</si>
  <si>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</si>
  <si>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</si>
  <si>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</si>
  <si>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</si>
  <si>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</si>
  <si>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</si>
  <si>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</si>
  <si>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</si>
  <si>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</si>
  <si>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</si>
  <si>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</si>
  <si>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</si>
  <si>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Відділ розвитку культури і туризму виконавчого комітету Баштанської міської ради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</si>
  <si>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</si>
  <si>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</si>
  <si>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</si>
  <si>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</si>
  <si>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0118340</t>
  </si>
  <si>
    <t>Природоохоронні заходи за рахунок цільових фондів</t>
  </si>
  <si>
    <t>0116030</t>
  </si>
  <si>
    <t>6030</t>
  </si>
  <si>
    <t>Організація благоустрою населених пунктів</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</si>
  <si>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</si>
  <si>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</si>
  <si>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</si>
  <si>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</si>
  <si>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</si>
  <si>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</si>
  <si>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</si>
  <si>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</si>
  <si>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</si>
  <si>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0113242</t>
  </si>
  <si>
    <t>Інші заходи у сфері соціального захисту і соціального забезпечення</t>
  </si>
  <si>
    <t>0600000</t>
  </si>
  <si>
    <t>0610000</t>
  </si>
  <si>
    <t>Інші програми та заходи у сфері освіти</t>
  </si>
  <si>
    <t>0615061</t>
  </si>
  <si>
    <t>0113191</t>
  </si>
  <si>
    <t>3191</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</si>
  <si>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</si>
  <si>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</si>
  <si>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</si>
  <si>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</si>
  <si>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</si>
  <si>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 xml:space="preserve">Усього </t>
  </si>
  <si>
    <t>грн.</t>
  </si>
  <si>
    <t>0116013</t>
  </si>
  <si>
    <t>Забезпечення діяльності водопровідно-каналізаційного господарства</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</si>
  <si>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</si>
  <si>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</si>
  <si>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</si>
  <si>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</si>
  <si>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</si>
  <si>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</si>
  <si>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Разом міські (регіональні) програми</t>
  </si>
  <si>
    <t>Заступник міського голови з питань діяльності виконавчих органів ради</t>
  </si>
  <si>
    <t>Світлана ЄВДОЩЕНКО</t>
  </si>
  <si>
    <t>Додаток  7</t>
  </si>
  <si>
    <t>0110180</t>
  </si>
  <si>
    <t>Інша діяльність у сфері державного управління</t>
  </si>
  <si>
    <t>0112111</t>
  </si>
  <si>
    <t>0726</t>
  </si>
  <si>
    <t>Первинна медична допомога населенню, що центрами первинної медичної (медико-санітарної допомоги)</t>
  </si>
  <si>
    <t>01102010</t>
  </si>
  <si>
    <t>0731</t>
  </si>
  <si>
    <t>Багатопрофільна стаціонарна медична допомога населенню</t>
  </si>
  <si>
    <t>0113035</t>
  </si>
  <si>
    <t>Компенсаційні виплати за пільговий проїзд окремих категорій громадян на залізничному транспорті</t>
  </si>
  <si>
    <t>0113032</t>
  </si>
  <si>
    <t>Надання пільг окремим категоріям громадян з оплати послуг зв"язку</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</si>
  <si>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</si>
  <si>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</si>
  <si>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r>
      <t xml:space="preserve">Програма    фінансової підтримки КП «Міськводоканал» та здійснення внесків до статутного капіталу на  2021-2025 роки </t>
    </r>
    <r>
      <rPr>
        <b/>
        <sz val="18"/>
        <color indexed="10"/>
        <rFont val="Times New Roman"/>
        <family val="1"/>
      </rPr>
      <t xml:space="preserve"> </t>
    </r>
  </si>
  <si>
    <t>0611141</t>
  </si>
  <si>
    <t>1141</t>
  </si>
  <si>
    <t>0611142</t>
  </si>
  <si>
    <t>1142</t>
  </si>
  <si>
    <t>рішення міської ради від 23.11.2020 №10</t>
  </si>
  <si>
    <t>1040</t>
  </si>
  <si>
    <t>0613133</t>
  </si>
  <si>
    <t>3133</t>
  </si>
  <si>
    <t>Інші заходи та заклади молодіжної політики</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</si>
  <si>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2022-2026роки</t>
  </si>
  <si>
    <t>рішення міської ради від 23.12.2021 №2</t>
  </si>
  <si>
    <t>Комплексна програма соціального захисту населення "Турбота" на період до 2025 року</t>
  </si>
  <si>
    <t>рішення міської ради від 07.10.2021 №3</t>
  </si>
  <si>
    <t>Програма розвитку освіти Баштанської міської ради на 2022 - 2025 роки</t>
  </si>
  <si>
    <t>рішення міської ради від 02.12.2021 №8</t>
  </si>
  <si>
    <t>рішення міської ради від 02.12.2021 №1</t>
  </si>
  <si>
    <t>0118110</t>
  </si>
  <si>
    <t>0320</t>
  </si>
  <si>
    <t>Заходи із запобігання та ліквідації надзвичайних ситуацій та наслідків стихійного лиха</t>
  </si>
  <si>
    <t>0113210</t>
  </si>
  <si>
    <t>3210</t>
  </si>
  <si>
    <t>1050</t>
  </si>
  <si>
    <t>Організація та проведення громадських робіт</t>
  </si>
  <si>
    <t xml:space="preserve">до рішення міської ради </t>
  </si>
  <si>
    <t>Програма соціально-економічного розвитку Баштанської  територіальної громади  на 2023-2024 роки</t>
  </si>
  <si>
    <t>Рішення міської ради від 20.12.2022 №4</t>
  </si>
  <si>
    <t>Програма реформування та розвитку житлово-комунального господарства Баштанської територіальної громади на 2023-2028 роки</t>
  </si>
  <si>
    <t>Рішення міської ради від 20.12.2022 №3</t>
  </si>
  <si>
    <t>0117680</t>
  </si>
  <si>
    <t>Членські внески до асоціацій органів місцевого самоврядування</t>
  </si>
  <si>
    <t>Програма розвитку місцевого самоврядування та сприяння відкритості і прозорості діяльності органів місцевого самоврядування Баштанської об"єднаної територіальної громади на 2021-2024 роки</t>
  </si>
  <si>
    <t>рішення міської ради від 23.12.2020 №4</t>
  </si>
  <si>
    <t>0116091</t>
  </si>
  <si>
    <t>0641</t>
  </si>
  <si>
    <t>0117130</t>
  </si>
  <si>
    <t xml:space="preserve">Здійснення заходів із землеустрою </t>
  </si>
  <si>
    <t>0421</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</si>
  <si>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</si>
  <si>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</si>
  <si>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Про затвердження програми відшкодування різниці в тарифах на послуги централізованого водопостачання та централізованого водовідведення для населення, що надаються КП "Міськводоканал" Баштанської міської ради на період дії воєнного стану та протягом двох місяців після його завершення</t>
  </si>
  <si>
    <t>рішення міської ради від  27.07.2023 №1</t>
  </si>
  <si>
    <t>Програма збереження архівних фондів та розвитку архівної справи на 2024-2026 роки</t>
  </si>
  <si>
    <t>0111160</t>
  </si>
  <si>
    <t>Забезпечення діяльності центрів професійного розвитку педагогічних працівників</t>
  </si>
  <si>
    <t>рішення міської ради від  22.12.2023 №11</t>
  </si>
  <si>
    <t>Програма розвитку культури на території Баштанської міської ради на 2024-2026  роки</t>
  </si>
  <si>
    <t>рішення міської ради від  27.10.2023   №4</t>
  </si>
  <si>
    <t>Програма розвитку та фінансової підтримки комунального некомерційного підприємства "Центр первинної медико-санітарної допомоги" Баштанської міської ради Миколаївської області на 2024- 2026 роки</t>
  </si>
  <si>
    <t>Програма підтримки та розвитку вторинної (стаціонарної) медичної допомоги на території Баштанської  ТГ на період 2024-2026   років</t>
  </si>
  <si>
    <t>рішення міської ради від   27.10.2023 №2</t>
  </si>
  <si>
    <t>рішення міської ради від 22.12.2023 №17</t>
  </si>
  <si>
    <t>Програма зайнятості  населення Баштанської міської ради на період до 2024-2026    року включно</t>
  </si>
  <si>
    <t xml:space="preserve">Програма розвитку земельних відносин Баштанської територіальної громади на 2024-2026 роки </t>
  </si>
  <si>
    <t>рішення міської ради від   22.12.2023 № 9</t>
  </si>
  <si>
    <t>Програма розвитку фізичної культури і спорту Баштанської міської ради на 2024-2026   роки</t>
  </si>
  <si>
    <t>рішення міської ради від 22.12.2023 №6</t>
  </si>
  <si>
    <t>Програма розвитку молодіжної політики на території Баштанської ТГ на 2024 рік</t>
  </si>
  <si>
    <t>рішення міської ради від  22.12.2023 № 7</t>
  </si>
  <si>
    <t>рішення міської ради від 22.12. 2023 №11</t>
  </si>
  <si>
    <t>Рішення міської ради від 27.10.2023  №8</t>
  </si>
  <si>
    <t>Рішення міської ради від   22.12.2023  №8</t>
  </si>
  <si>
    <t>Програма охорони навколишнього природного середовища Баштанської територіальної громади на 2024 - 2026 роки</t>
  </si>
  <si>
    <t>Цільова програма  захисту населення і територій від надзвичайних ситуацій техногенного та природного характеру Баштанської територіальної громади на 2022-2025 роки</t>
  </si>
  <si>
    <t>Зміни до розподілу
витрат бюджету Баштанської міської територіальної громади на реалізацію міських/регіональних програм у 2024 році</t>
  </si>
  <si>
    <t>0113033</t>
  </si>
  <si>
    <t>Компенсаційні виплати на пільговий проїзд автомобільним транспортом окремим категоріям громадян</t>
  </si>
  <si>
    <t>0113180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</si>
  <si>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</si>
  <si>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</si>
  <si>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Цільова програма територіальної оборони у Баштанській територіальній громаді на 2022 - 2026 роки</t>
  </si>
  <si>
    <t>рішення від 15.02.2022 №1</t>
  </si>
  <si>
    <t>0119770</t>
  </si>
  <si>
    <t>Інші субвенції з місцевого бюджету (субвенція з бюджету Баштанської міської територіальної громади до районного бюджету Баштанського району на покращення матеріально-технічного забезпечення батальйону територіальної оборони Баштанського району (для військової частини А7356))</t>
  </si>
  <si>
    <t>0119800</t>
  </si>
  <si>
    <t>Субвенція з місцевого бюджету державному бюджету на виконання програм соціально-економічного розвитку регіонів</t>
  </si>
  <si>
    <t>в тому числі:</t>
  </si>
  <si>
    <t>Субвенція з місцевого бюджету державному бюджету на виконання програм соціально-економічного розвитку регіонів (виконавець програми: Головне управління Національної поліції в Миколаївській області (придбання паливно-мастильних матеріалів для  службового автомобіля поліцейського офіцера громади))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</si>
  <si>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</si>
  <si>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</si>
  <si>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</si>
  <si>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рішення міської ради від 29.02.2024 №6</t>
  </si>
  <si>
    <t>Про затвердження програми щодо
забезпечення професійного розвитку
педагогічних працівників Баштанської
територіальної громади на 2024 рік</t>
  </si>
  <si>
    <t xml:space="preserve">виконавець програми : військова частина А7052 (на закупівлю матеріальних цінностей та технічних засобів військовій частині А4794 для забезпечення нагальних потреб при проведенні бойових дій та при виконанні бойових завдань) </t>
  </si>
  <si>
    <t xml:space="preserve">виконавець програми : військова частина А0284 (для покращення матеріально-технічного забезпечення  військової частини)  </t>
  </si>
  <si>
    <t xml:space="preserve">виконавець програми : військова частина А4465 (для покращення матеріально-технічного забезпечення  військової частини)  </t>
  </si>
  <si>
    <t>Субвенція з місцевого бюджету державному бюджету на виконання програм соціально-економічного розвитку регіонів (виконавець програми: 3 державний пожежно-рятувальний загін ГУ ДСНС України у Миколаївської області (для 7 державної пожежно-рятувальної частини))</t>
  </si>
  <si>
    <t>0617325</t>
  </si>
  <si>
    <t>0443</t>
  </si>
  <si>
    <t>Будівництво споруд,установ та закладів фізичної культури і спорту</t>
  </si>
  <si>
    <t>0117330</t>
  </si>
  <si>
    <t>Будівництво 1 інших об'єктів комунальної власності</t>
  </si>
  <si>
    <t xml:space="preserve">Про затвердження Програми
підтримки військових частин
Збройних сил України на 2023-2024 роки
</t>
  </si>
  <si>
    <t>рішення міської ради від 06.07.2023 №3</t>
  </si>
  <si>
    <t xml:space="preserve">виконавець програми : військова частина 2161  (для покращення матеріально-технічного забезпечення  військової частини)  </t>
  </si>
  <si>
    <t xml:space="preserve">      травня 2024 р. № </t>
  </si>
  <si>
    <t>0116020</t>
  </si>
  <si>
    <t>Забезпечення функціонування підприємств, установ та організацій, що виробляють, виконують та/або надають житлово-комунальні послуги</t>
  </si>
  <si>
    <t xml:space="preserve">виконавець програми : військова частина А3719 (для покращення матеріально-технічного забезпечення  військової частини)  </t>
  </si>
  <si>
    <t xml:space="preserve">виконавець програми : військова частина А3425 (для покращення матеріально-технічного забезпечення  військової частини)  </t>
  </si>
  <si>
    <t xml:space="preserve">виконавець програми : Миколаївське квартирно-експлуатаційне управління (для капітального ремонту приміщень відділень військової частини А2428 (військовий госпіталь м.Миколаїв))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</si>
</sst>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 numFmtId="198" formatCode="_-* #,##0.000_р_._-;\-* #,##0.000_р_._-;_-* &quot;-&quot;??_р_._-;_-@_-"/>
    <numFmt numFmtId="199" formatCode="_-* #,##0.0_р_._-;\-* #,##0.0_р_._-;_-* &quot;-&quot;??_р_._-;_-@_-"/>
    <numFmt numFmtId="200" formatCode="_-* #,##0_р_._-;\-* #,##0_р_._-;_-* &quot;-&quot;??_р_._-;_-@_-"/>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b/>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10"/>
      <name val="Times New Roman"/>
      <family val="1"/>
    </font>
    <font>
      <sz val="14"/>
      <color indexed="17"/>
      <name val="Times New Roman"/>
      <family val="1"/>
    </font>
    <font>
      <sz val="10"/>
      <color indexed="17"/>
      <name val="Arial Cyr"/>
      <family val="0"/>
    </font>
    <font>
      <sz val="18"/>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sz val="18"/>
      <color rgb="FF333333"/>
      <name val="Times New Roman"/>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3"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46">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0" fontId="59" fillId="0" borderId="0" xfId="0" applyFont="1" applyAlignment="1">
      <alignment/>
    </xf>
    <xf numFmtId="194" fontId="0" fillId="0" borderId="0" xfId="0" applyNumberFormat="1" applyAlignment="1">
      <alignment/>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7" xfId="0" applyFont="1" applyBorder="1" applyAlignment="1">
      <alignment horizontal="center" vertical="center" wrapText="1"/>
    </xf>
    <xf numFmtId="2" fontId="19" fillId="0" borderId="10" xfId="0" applyNumberFormat="1" applyFont="1" applyFill="1" applyBorder="1" applyAlignment="1">
      <alignment horizontal="right" vertical="top"/>
    </xf>
    <xf numFmtId="2" fontId="8" fillId="0" borderId="10" xfId="0" applyNumberFormat="1" applyFont="1" applyBorder="1" applyAlignment="1">
      <alignment horizontal="right" vertical="top"/>
    </xf>
    <xf numFmtId="2" fontId="8" fillId="0" borderId="18" xfId="0" applyNumberFormat="1" applyFont="1" applyFill="1" applyBorder="1" applyAlignment="1">
      <alignment horizontal="right" vertical="top"/>
    </xf>
    <xf numFmtId="192" fontId="19" fillId="0" borderId="0" xfId="0" applyNumberFormat="1" applyFont="1" applyAlignment="1">
      <alignment/>
    </xf>
    <xf numFmtId="49" fontId="19" fillId="0" borderId="10" xfId="0" applyNumberFormat="1" applyFont="1" applyBorder="1" applyAlignment="1" quotePrefix="1">
      <alignment horizontal="center"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0" fontId="19" fillId="0" borderId="0" xfId="0" applyFont="1" applyFill="1" applyBorder="1" applyAlignment="1">
      <alignment horizontal="justify" vertical="top"/>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19" fillId="0" borderId="0" xfId="0" applyNumberFormat="1" applyFont="1" applyBorder="1" applyAlignment="1">
      <alignment horizontal="right" vertical="top"/>
    </xf>
    <xf numFmtId="2" fontId="8" fillId="0" borderId="10" xfId="0" applyNumberFormat="1" applyFont="1" applyFill="1" applyBorder="1" applyAlignment="1">
      <alignment horizontal="right" vertical="top"/>
    </xf>
    <xf numFmtId="0" fontId="19" fillId="0" borderId="18" xfId="0" applyFont="1" applyFill="1" applyBorder="1" applyAlignment="1">
      <alignment horizontal="justify" vertical="top" wrapText="1"/>
    </xf>
    <xf numFmtId="192" fontId="19" fillId="0" borderId="0" xfId="0" applyNumberFormat="1" applyFont="1" applyBorder="1" applyAlignment="1" quotePrefix="1">
      <alignment vertical="top" wrapText="1"/>
    </xf>
    <xf numFmtId="0" fontId="19" fillId="0" borderId="0" xfId="0" applyFont="1" applyAlignment="1">
      <alignment horizontal="left" vertical="top" wrapText="1"/>
    </xf>
    <xf numFmtId="2" fontId="8" fillId="0" borderId="11" xfId="0" applyNumberFormat="1" applyFont="1" applyBorder="1" applyAlignment="1">
      <alignment horizontal="right" vertical="top"/>
    </xf>
    <xf numFmtId="2" fontId="8" fillId="0" borderId="0" xfId="0" applyNumberFormat="1" applyFont="1" applyBorder="1" applyAlignment="1">
      <alignment vertical="top" wrapText="1"/>
    </xf>
    <xf numFmtId="2" fontId="19" fillId="0" borderId="11" xfId="0" applyNumberFormat="1" applyFont="1" applyBorder="1" applyAlignment="1">
      <alignment horizontal="right" vertical="top"/>
    </xf>
    <xf numFmtId="192" fontId="19" fillId="0" borderId="18" xfId="0" applyNumberFormat="1" applyFont="1" applyBorder="1" applyAlignment="1">
      <alignment vertical="top" wrapText="1"/>
    </xf>
    <xf numFmtId="0" fontId="0" fillId="0" borderId="10" xfId="0" applyBorder="1" applyAlignment="1">
      <alignment/>
    </xf>
    <xf numFmtId="179" fontId="8" fillId="0" borderId="10" xfId="60" applyFont="1" applyBorder="1" applyAlignment="1">
      <alignment vertical="top" wrapText="1"/>
    </xf>
    <xf numFmtId="179" fontId="8" fillId="0" borderId="10" xfId="60" applyFont="1" applyBorder="1" applyAlignment="1">
      <alignment horizontal="right" vertical="top"/>
    </xf>
    <xf numFmtId="200" fontId="8" fillId="0" borderId="10" xfId="60" applyNumberFormat="1" applyFont="1" applyFill="1" applyBorder="1" applyAlignment="1">
      <alignment horizontal="right" vertical="top"/>
    </xf>
    <xf numFmtId="200" fontId="19" fillId="0" borderId="10" xfId="60" applyNumberFormat="1" applyFont="1" applyFill="1" applyBorder="1" applyAlignment="1">
      <alignment horizontal="right" vertical="top"/>
    </xf>
    <xf numFmtId="200" fontId="8" fillId="0" borderId="10" xfId="60" applyNumberFormat="1" applyFont="1" applyBorder="1" applyAlignment="1">
      <alignment vertical="top" wrapText="1"/>
    </xf>
    <xf numFmtId="200" fontId="8" fillId="0" borderId="10" xfId="60" applyNumberFormat="1" applyFont="1" applyBorder="1" applyAlignment="1">
      <alignment horizontal="right" vertical="top"/>
    </xf>
    <xf numFmtId="200" fontId="19" fillId="0" borderId="10" xfId="60" applyNumberFormat="1" applyFont="1" applyBorder="1" applyAlignment="1">
      <alignment vertical="top" wrapText="1"/>
    </xf>
    <xf numFmtId="200" fontId="61" fillId="0" borderId="10" xfId="60" applyNumberFormat="1" applyFont="1" applyBorder="1" applyAlignment="1">
      <alignment horizontal="right" vertical="top"/>
    </xf>
    <xf numFmtId="200" fontId="60" fillId="0" borderId="10" xfId="60" applyNumberFormat="1" applyFont="1" applyFill="1" applyBorder="1" applyAlignment="1">
      <alignment horizontal="right" vertical="top"/>
    </xf>
    <xf numFmtId="200" fontId="19" fillId="0" borderId="0" xfId="60" applyNumberFormat="1" applyFont="1" applyFill="1" applyBorder="1" applyAlignment="1">
      <alignment horizontal="right" vertical="top"/>
    </xf>
    <xf numFmtId="200" fontId="8" fillId="0" borderId="11" xfId="60" applyNumberFormat="1" applyFont="1" applyBorder="1" applyAlignment="1">
      <alignment vertical="top" wrapText="1"/>
    </xf>
    <xf numFmtId="200" fontId="8" fillId="0" borderId="11" xfId="60" applyNumberFormat="1" applyFont="1" applyFill="1" applyBorder="1" applyAlignment="1">
      <alignment horizontal="right" vertical="top"/>
    </xf>
    <xf numFmtId="200" fontId="19" fillId="0" borderId="18" xfId="60" applyNumberFormat="1" applyFont="1" applyFill="1" applyBorder="1" applyAlignment="1">
      <alignment horizontal="right" vertical="top"/>
    </xf>
    <xf numFmtId="200" fontId="19" fillId="0" borderId="10" xfId="60" applyNumberFormat="1" applyFont="1" applyBorder="1" applyAlignment="1">
      <alignment horizontal="right" vertical="top"/>
    </xf>
    <xf numFmtId="200" fontId="19" fillId="0" borderId="10" xfId="60" applyNumberFormat="1" applyFont="1" applyBorder="1" applyAlignment="1">
      <alignment vertical="top"/>
    </xf>
    <xf numFmtId="0" fontId="19" fillId="5" borderId="10" xfId="0" applyFont="1" applyFill="1" applyBorder="1" applyAlignment="1">
      <alignment/>
    </xf>
    <xf numFmtId="49" fontId="19" fillId="5" borderId="10" xfId="0" applyNumberFormat="1" applyFont="1" applyFill="1" applyBorder="1" applyAlignment="1">
      <alignment horizontal="right" vertical="top" wrapText="1"/>
    </xf>
    <xf numFmtId="0" fontId="8" fillId="5" borderId="10" xfId="0" applyFont="1" applyFill="1" applyBorder="1" applyAlignment="1">
      <alignment horizontal="justify" vertical="top" wrapText="1"/>
    </xf>
    <xf numFmtId="0" fontId="19" fillId="5" borderId="10" xfId="0" applyFont="1" applyFill="1" applyBorder="1" applyAlignment="1">
      <alignment vertical="top"/>
    </xf>
    <xf numFmtId="200" fontId="8" fillId="0" borderId="11" xfId="60" applyNumberFormat="1" applyFont="1" applyBorder="1" applyAlignment="1">
      <alignment horizontal="right" vertical="top"/>
    </xf>
    <xf numFmtId="49" fontId="19" fillId="25" borderId="10" xfId="0" applyNumberFormat="1" applyFont="1" applyFill="1" applyBorder="1" applyAlignment="1">
      <alignment horizontal="center" vertical="top"/>
    </xf>
    <xf numFmtId="0" fontId="19" fillId="25" borderId="12" xfId="0" applyFont="1" applyFill="1" applyBorder="1" applyAlignment="1" quotePrefix="1">
      <alignment horizontal="center" vertical="top" wrapText="1"/>
    </xf>
    <xf numFmtId="192" fontId="19" fillId="25" borderId="10" xfId="0" applyNumberFormat="1" applyFont="1" applyFill="1" applyBorder="1" applyAlignment="1" quotePrefix="1">
      <alignment horizontal="center" vertical="top" wrapText="1"/>
    </xf>
    <xf numFmtId="0" fontId="19" fillId="25" borderId="10" xfId="0" applyFont="1" applyFill="1" applyBorder="1" applyAlignment="1">
      <alignment vertical="top" wrapText="1"/>
    </xf>
    <xf numFmtId="0" fontId="8" fillId="25" borderId="10" xfId="0" applyFont="1" applyFill="1" applyBorder="1" applyAlignment="1">
      <alignment horizontal="justify" vertical="top" wrapText="1"/>
    </xf>
    <xf numFmtId="192" fontId="19" fillId="25" borderId="18" xfId="0" applyNumberFormat="1" applyFont="1" applyFill="1" applyBorder="1" applyAlignment="1">
      <alignment vertical="top" wrapText="1"/>
    </xf>
    <xf numFmtId="200" fontId="8" fillId="25" borderId="10" xfId="60" applyNumberFormat="1" applyFont="1" applyFill="1" applyBorder="1" applyAlignment="1">
      <alignment horizontal="right" vertical="top"/>
    </xf>
    <xf numFmtId="2" fontId="8" fillId="25" borderId="10" xfId="0" applyNumberFormat="1" applyFont="1" applyFill="1" applyBorder="1" applyAlignment="1">
      <alignment horizontal="right" vertical="top"/>
    </xf>
    <xf numFmtId="179" fontId="8" fillId="0" borderId="10" xfId="60" applyNumberFormat="1" applyFont="1" applyFill="1" applyBorder="1" applyAlignment="1">
      <alignment horizontal="right" vertical="top"/>
    </xf>
    <xf numFmtId="179" fontId="19" fillId="0" borderId="10" xfId="60" applyFont="1" applyFill="1" applyBorder="1" applyAlignment="1">
      <alignment horizontal="right" vertical="top"/>
    </xf>
    <xf numFmtId="179" fontId="19" fillId="0" borderId="10" xfId="60" applyNumberFormat="1" applyFont="1" applyFill="1" applyBorder="1" applyAlignment="1">
      <alignment horizontal="right" vertical="top"/>
    </xf>
    <xf numFmtId="179" fontId="8" fillId="5" borderId="10" xfId="60" applyNumberFormat="1" applyFont="1" applyFill="1" applyBorder="1" applyAlignment="1">
      <alignment horizontal="right" vertical="top"/>
    </xf>
    <xf numFmtId="179" fontId="8" fillId="5" borderId="10" xfId="60" applyNumberFormat="1" applyFont="1" applyFill="1" applyBorder="1" applyAlignment="1">
      <alignment vertical="top"/>
    </xf>
    <xf numFmtId="0" fontId="60" fillId="25" borderId="10" xfId="0" applyFont="1" applyFill="1" applyBorder="1" applyAlignment="1">
      <alignment horizontal="justify" vertical="top" wrapText="1"/>
    </xf>
    <xf numFmtId="192" fontId="61" fillId="25" borderId="18" xfId="0" applyNumberFormat="1" applyFont="1" applyFill="1" applyBorder="1" applyAlignment="1">
      <alignment vertical="top" wrapText="1"/>
    </xf>
    <xf numFmtId="200" fontId="19" fillId="25" borderId="10" xfId="60" applyNumberFormat="1" applyFont="1" applyFill="1" applyBorder="1" applyAlignment="1">
      <alignment horizontal="right" vertical="top"/>
    </xf>
    <xf numFmtId="179" fontId="8" fillId="0" borderId="10" xfId="60" applyFont="1" applyFill="1" applyBorder="1" applyAlignment="1">
      <alignment horizontal="right" vertical="top"/>
    </xf>
    <xf numFmtId="192" fontId="8" fillId="0" borderId="10" xfId="0" applyNumberFormat="1" applyFont="1" applyBorder="1" applyAlignment="1" quotePrefix="1">
      <alignment horizontal="center" vertical="top" wrapText="1"/>
    </xf>
    <xf numFmtId="0" fontId="19" fillId="0" borderId="11" xfId="0" applyFont="1" applyFill="1" applyBorder="1" applyAlignment="1">
      <alignment horizontal="justify" vertical="top"/>
    </xf>
    <xf numFmtId="0" fontId="8" fillId="0" borderId="11" xfId="0" applyFont="1" applyFill="1" applyBorder="1" applyAlignment="1">
      <alignment horizontal="justify" vertical="top"/>
    </xf>
    <xf numFmtId="0" fontId="19" fillId="0" borderId="11" xfId="0" applyFont="1" applyBorder="1" applyAlignment="1">
      <alignment vertical="top" wrapText="1"/>
    </xf>
    <xf numFmtId="0" fontId="8" fillId="0" borderId="0" xfId="0" applyFont="1" applyAlignment="1">
      <alignment vertical="center" wrapText="1"/>
    </xf>
    <xf numFmtId="0" fontId="60" fillId="0" borderId="10" xfId="0" applyFont="1" applyBorder="1" applyAlignment="1">
      <alignment vertical="top" wrapText="1"/>
    </xf>
    <xf numFmtId="0" fontId="64" fillId="0" borderId="0" xfId="0" applyFont="1" applyAlignment="1">
      <alignment vertical="top" wrapText="1"/>
    </xf>
    <xf numFmtId="200" fontId="19" fillId="0" borderId="10" xfId="0" applyNumberFormat="1" applyFont="1" applyBorder="1" applyAlignment="1">
      <alignment vertical="top" wrapText="1"/>
    </xf>
    <xf numFmtId="0" fontId="19" fillId="25" borderId="10" xfId="0" applyFont="1" applyFill="1" applyBorder="1" applyAlignment="1" quotePrefix="1">
      <alignment horizontal="center" vertical="top" wrapText="1"/>
    </xf>
    <xf numFmtId="192" fontId="19" fillId="25" borderId="10" xfId="0" applyNumberFormat="1" applyFont="1" applyFill="1" applyBorder="1" applyAlignment="1">
      <alignment vertical="top" wrapText="1"/>
    </xf>
    <xf numFmtId="0" fontId="8" fillId="25" borderId="10" xfId="0" applyFont="1" applyFill="1" applyBorder="1" applyAlignment="1">
      <alignment vertical="top" wrapText="1"/>
    </xf>
    <xf numFmtId="49" fontId="19" fillId="25" borderId="10" xfId="0" applyNumberFormat="1" applyFont="1" applyFill="1" applyBorder="1" applyAlignment="1">
      <alignment horizontal="center" vertical="top" wrapText="1"/>
    </xf>
    <xf numFmtId="0" fontId="19" fillId="25" borderId="10" xfId="0" applyFont="1" applyFill="1" applyBorder="1" applyAlignment="1">
      <alignment horizontal="justify" vertical="top" wrapText="1"/>
    </xf>
    <xf numFmtId="200" fontId="19" fillId="25" borderId="10" xfId="60" applyNumberFormat="1" applyFont="1" applyFill="1" applyBorder="1" applyAlignment="1">
      <alignment vertical="top" wrapText="1"/>
    </xf>
    <xf numFmtId="2" fontId="19" fillId="25" borderId="10" xfId="0" applyNumberFormat="1" applyFont="1" applyFill="1" applyBorder="1" applyAlignment="1">
      <alignment horizontal="right" vertical="top"/>
    </xf>
    <xf numFmtId="200" fontId="8" fillId="25" borderId="10" xfId="60" applyNumberFormat="1" applyFont="1" applyFill="1" applyBorder="1" applyAlignment="1">
      <alignment vertical="top"/>
    </xf>
    <xf numFmtId="179" fontId="19" fillId="0" borderId="10" xfId="60" applyFont="1" applyBorder="1" applyAlignment="1">
      <alignment horizontal="right" vertical="top"/>
    </xf>
    <xf numFmtId="0" fontId="8" fillId="25" borderId="10" xfId="0" applyFont="1" applyFill="1" applyBorder="1" applyAlignment="1">
      <alignment horizontal="justify" vertical="top"/>
    </xf>
    <xf numFmtId="0" fontId="19" fillId="25" borderId="10" xfId="0" applyFont="1" applyFill="1" applyBorder="1" applyAlignment="1">
      <alignment horizontal="justify" vertical="top"/>
    </xf>
    <xf numFmtId="179" fontId="19" fillId="25" borderId="10" xfId="60" applyNumberFormat="1" applyFont="1" applyFill="1" applyBorder="1" applyAlignment="1">
      <alignment horizontal="right" vertical="top"/>
    </xf>
    <xf numFmtId="49" fontId="19" fillId="25" borderId="12" xfId="0" applyNumberFormat="1" applyFont="1" applyFill="1" applyBorder="1" applyAlignment="1">
      <alignment horizontal="center" vertical="top" wrapText="1"/>
    </xf>
    <xf numFmtId="0" fontId="60" fillId="25" borderId="10" xfId="0" applyFont="1" applyFill="1" applyBorder="1" applyAlignment="1">
      <alignment vertical="top" wrapText="1"/>
    </xf>
    <xf numFmtId="200" fontId="19" fillId="25" borderId="10" xfId="0" applyNumberFormat="1" applyFont="1" applyFill="1" applyBorder="1" applyAlignment="1">
      <alignment vertical="top" wrapText="1"/>
    </xf>
    <xf numFmtId="200" fontId="19" fillId="25" borderId="10" xfId="60" applyNumberFormat="1" applyFont="1" applyFill="1" applyBorder="1" applyAlignment="1">
      <alignment vertical="top"/>
    </xf>
    <xf numFmtId="49" fontId="19" fillId="25" borderId="10" xfId="0" applyNumberFormat="1" applyFont="1" applyFill="1" applyBorder="1" applyAlignment="1">
      <alignment vertical="top"/>
    </xf>
    <xf numFmtId="0" fontId="19" fillId="0" borderId="10" xfId="0" applyFont="1" applyBorder="1" applyAlignment="1">
      <alignment/>
    </xf>
    <xf numFmtId="0" fontId="3"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2" xfId="0" applyFont="1" applyFill="1" applyBorder="1" applyAlignment="1">
      <alignment horizontal="center" vertical="top"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26" fillId="0" borderId="0" xfId="0" applyFont="1" applyBorder="1" applyAlignment="1">
      <alignment horizontal="left"/>
    </xf>
    <xf numFmtId="0" fontId="11" fillId="0" borderId="20" xfId="0" applyFont="1" applyBorder="1" applyAlignment="1">
      <alignment horizontal="center" wrapText="1"/>
    </xf>
    <xf numFmtId="0" fontId="11" fillId="0" borderId="21" xfId="0" applyFont="1" applyBorder="1" applyAlignment="1">
      <alignment horizont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11" fillId="0" borderId="17" xfId="0" applyFont="1" applyBorder="1" applyAlignment="1">
      <alignment horizontal="center" wrapText="1"/>
    </xf>
    <xf numFmtId="0" fontId="8" fillId="0" borderId="0" xfId="0" applyFont="1" applyAlignment="1">
      <alignment horizontal="center" vertical="center" wrapText="1"/>
    </xf>
    <xf numFmtId="0" fontId="12"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26"/>
  <sheetViews>
    <sheetView tabSelected="1" view="pageBreakPreview" zoomScale="50" zoomScaleNormal="50" zoomScaleSheetLayoutView="50" workbookViewId="0" topLeftCell="A1">
      <pane ySplit="2565" topLeftCell="A18" activePane="bottomLeft" state="split"/>
      <selection pane="topLeft" activeCell="J4" sqref="J4"/>
      <selection pane="bottomLeft" activeCell="F23" sqref="F23"/>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9.25390625" style="0" customWidth="1"/>
    <col min="9" max="9" width="28.00390625" style="0" customWidth="1"/>
    <col min="10" max="10" width="28.875" style="0" customWidth="1"/>
    <col min="11" max="11" width="28.25390625" style="0" customWidth="1"/>
    <col min="12" max="12" width="14.00390625" style="0" bestFit="1" customWidth="1"/>
    <col min="13" max="13" width="19.25390625" style="0" customWidth="1"/>
  </cols>
  <sheetData>
    <row r="1" spans="10:11" ht="27.75" customHeight="1">
      <c r="J1" s="146" t="s">
        <v>132</v>
      </c>
      <c r="K1" s="147"/>
    </row>
    <row r="2" spans="10:11" ht="20.25">
      <c r="J2" s="146" t="s">
        <v>171</v>
      </c>
      <c r="K2" s="147"/>
    </row>
    <row r="3" spans="10:11" ht="20.25">
      <c r="J3" s="146"/>
      <c r="K3" s="147"/>
    </row>
    <row r="4" spans="10:11" ht="20.25">
      <c r="J4" s="146" t="s">
        <v>242</v>
      </c>
      <c r="K4" s="11"/>
    </row>
    <row r="5" spans="2:14" ht="58.5" customHeight="1">
      <c r="B5" s="230" t="s">
        <v>211</v>
      </c>
      <c r="C5" s="230"/>
      <c r="D5" s="230"/>
      <c r="E5" s="230"/>
      <c r="F5" s="230"/>
      <c r="G5" s="230"/>
      <c r="H5" s="230"/>
      <c r="I5" s="230"/>
      <c r="J5" s="230"/>
      <c r="K5" s="230"/>
      <c r="L5" s="136"/>
      <c r="M5" s="136"/>
      <c r="N5" s="136"/>
    </row>
    <row r="6" spans="2:14" ht="30" customHeight="1">
      <c r="B6" s="135"/>
      <c r="C6" s="231">
        <v>1450200000</v>
      </c>
      <c r="D6" s="231"/>
      <c r="E6" s="135"/>
      <c r="F6" s="135"/>
      <c r="G6" s="125"/>
      <c r="H6" s="125"/>
      <c r="I6" s="126"/>
      <c r="J6" s="155"/>
      <c r="K6" s="135"/>
      <c r="L6" s="136"/>
      <c r="M6" s="136"/>
      <c r="N6" s="136"/>
    </row>
    <row r="7" spans="3:13" ht="24" thickBot="1">
      <c r="C7" s="232" t="s">
        <v>123</v>
      </c>
      <c r="D7" s="232"/>
      <c r="E7" s="7"/>
      <c r="F7" s="7"/>
      <c r="G7" s="7"/>
      <c r="H7" s="7"/>
      <c r="I7" s="7"/>
      <c r="J7" s="7" t="s">
        <v>3</v>
      </c>
      <c r="K7" s="7" t="s">
        <v>120</v>
      </c>
      <c r="M7" s="1"/>
    </row>
    <row r="8" spans="2:13" ht="45" customHeight="1" thickBot="1">
      <c r="B8" s="236" t="s">
        <v>124</v>
      </c>
      <c r="C8" s="233" t="s">
        <v>125</v>
      </c>
      <c r="D8" s="226" t="s">
        <v>117</v>
      </c>
      <c r="E8" s="228" t="s">
        <v>126</v>
      </c>
      <c r="F8" s="228" t="s">
        <v>127</v>
      </c>
      <c r="G8" s="228" t="s">
        <v>128</v>
      </c>
      <c r="H8" s="228" t="s">
        <v>118</v>
      </c>
      <c r="I8" s="228" t="s">
        <v>0</v>
      </c>
      <c r="J8" s="238" t="s">
        <v>1</v>
      </c>
      <c r="K8" s="239"/>
      <c r="M8" s="225"/>
    </row>
    <row r="9" spans="2:13" ht="146.25" customHeight="1" thickBot="1">
      <c r="B9" s="237"/>
      <c r="C9" s="234"/>
      <c r="D9" s="227"/>
      <c r="E9" s="229"/>
      <c r="F9" s="229"/>
      <c r="G9" s="240"/>
      <c r="H9" s="240"/>
      <c r="I9" s="229"/>
      <c r="J9" s="129" t="s">
        <v>115</v>
      </c>
      <c r="K9" s="129" t="s">
        <v>116</v>
      </c>
      <c r="M9" s="225"/>
    </row>
    <row r="10" spans="2:13" ht="30" customHeight="1" thickBot="1">
      <c r="B10" s="68">
        <v>1</v>
      </c>
      <c r="C10" s="64">
        <v>2</v>
      </c>
      <c r="D10" s="63">
        <v>3</v>
      </c>
      <c r="E10" s="64">
        <v>4</v>
      </c>
      <c r="F10" s="64">
        <v>5</v>
      </c>
      <c r="G10" s="64">
        <v>6</v>
      </c>
      <c r="H10" s="63">
        <v>7</v>
      </c>
      <c r="I10" s="64">
        <v>8</v>
      </c>
      <c r="J10" s="64">
        <v>9</v>
      </c>
      <c r="K10" s="64">
        <v>10</v>
      </c>
      <c r="M10" s="62"/>
    </row>
    <row r="11" spans="2:12" ht="44.25" customHeight="1">
      <c r="B11" s="79" t="s">
        <v>76</v>
      </c>
      <c r="C11" s="80"/>
      <c r="D11" s="81"/>
      <c r="E11" s="82" t="s">
        <v>21</v>
      </c>
      <c r="F11" s="83"/>
      <c r="G11" s="83"/>
      <c r="H11" s="83"/>
      <c r="I11" s="84"/>
      <c r="J11" s="83"/>
      <c r="K11" s="84"/>
      <c r="L11" s="15"/>
    </row>
    <row r="12" spans="2:12" ht="48" customHeight="1">
      <c r="B12" s="75" t="s">
        <v>77</v>
      </c>
      <c r="C12" s="85"/>
      <c r="D12" s="86"/>
      <c r="E12" s="87" t="s">
        <v>21</v>
      </c>
      <c r="F12" s="88"/>
      <c r="G12" s="88"/>
      <c r="H12" s="88"/>
      <c r="I12" s="89"/>
      <c r="J12" s="90"/>
      <c r="K12" s="91"/>
      <c r="L12" s="15"/>
    </row>
    <row r="13" spans="2:13" ht="94.5" customHeight="1">
      <c r="B13" s="92"/>
      <c r="C13" s="93"/>
      <c r="D13" s="94"/>
      <c r="E13" s="95"/>
      <c r="F13" s="96" t="s">
        <v>172</v>
      </c>
      <c r="G13" s="88" t="s">
        <v>173</v>
      </c>
      <c r="H13" s="166">
        <f>I13+J13</f>
        <v>940682</v>
      </c>
      <c r="I13" s="167">
        <f>I14+I18+I20</f>
        <v>77200</v>
      </c>
      <c r="J13" s="167">
        <f>J14+J18+J20</f>
        <v>863482</v>
      </c>
      <c r="K13" s="167">
        <f>K14+K18+K20</f>
        <v>863482</v>
      </c>
      <c r="L13" s="15"/>
      <c r="M13" s="124"/>
    </row>
    <row r="14" spans="2:12" ht="135" customHeight="1">
      <c r="B14" s="69" t="s">
        <v>90</v>
      </c>
      <c r="C14" s="69" t="s">
        <v>91</v>
      </c>
      <c r="D14" s="70" t="s">
        <v>88</v>
      </c>
      <c r="E14" s="97" t="s">
        <v>89</v>
      </c>
      <c r="F14" s="98"/>
      <c r="G14" s="88"/>
      <c r="H14" s="168">
        <f aca="true" t="shared" si="0" ref="H14:H19">I14+J14</f>
        <v>52200</v>
      </c>
      <c r="I14" s="175">
        <f>195000-142800</f>
        <v>52200</v>
      </c>
      <c r="J14" s="151"/>
      <c r="K14" s="150"/>
      <c r="L14" s="15"/>
    </row>
    <row r="15" spans="2:12" ht="57.75" customHeight="1" hidden="1">
      <c r="B15" s="72" t="s">
        <v>78</v>
      </c>
      <c r="C15" s="72" t="s">
        <v>79</v>
      </c>
      <c r="D15" s="73" t="s">
        <v>32</v>
      </c>
      <c r="E15" s="95" t="s">
        <v>80</v>
      </c>
      <c r="F15" s="99" t="s">
        <v>63</v>
      </c>
      <c r="G15" s="99"/>
      <c r="H15" s="168">
        <f t="shared" si="0"/>
        <v>0</v>
      </c>
      <c r="I15" s="169"/>
      <c r="J15" s="151"/>
      <c r="K15" s="150">
        <f>I15+J15</f>
        <v>0</v>
      </c>
      <c r="L15" s="15"/>
    </row>
    <row r="16" spans="2:12" ht="57" customHeight="1" hidden="1">
      <c r="B16" s="72" t="s">
        <v>78</v>
      </c>
      <c r="C16" s="72" t="s">
        <v>79</v>
      </c>
      <c r="D16" s="73" t="s">
        <v>32</v>
      </c>
      <c r="E16" s="95" t="s">
        <v>80</v>
      </c>
      <c r="F16" s="74" t="s">
        <v>46</v>
      </c>
      <c r="G16" s="74"/>
      <c r="H16" s="168">
        <f t="shared" si="0"/>
        <v>0</v>
      </c>
      <c r="I16" s="170"/>
      <c r="J16" s="151"/>
      <c r="K16" s="150">
        <f>I16+J16</f>
        <v>0</v>
      </c>
      <c r="L16" s="15"/>
    </row>
    <row r="17" spans="2:12" ht="57.75" customHeight="1" hidden="1">
      <c r="B17" s="72" t="s">
        <v>78</v>
      </c>
      <c r="C17" s="72" t="s">
        <v>79</v>
      </c>
      <c r="D17" s="73" t="s">
        <v>32</v>
      </c>
      <c r="E17" s="95" t="s">
        <v>80</v>
      </c>
      <c r="F17" s="74" t="s">
        <v>46</v>
      </c>
      <c r="G17" s="74"/>
      <c r="H17" s="168">
        <f t="shared" si="0"/>
        <v>0</v>
      </c>
      <c r="I17" s="170"/>
      <c r="J17" s="151"/>
      <c r="K17" s="150">
        <f>I17+J17</f>
        <v>0</v>
      </c>
      <c r="L17" s="15"/>
    </row>
    <row r="18" spans="2:12" ht="57.75" customHeight="1">
      <c r="B18" s="69" t="s">
        <v>102</v>
      </c>
      <c r="C18" s="69" t="s">
        <v>103</v>
      </c>
      <c r="D18" s="70" t="s">
        <v>104</v>
      </c>
      <c r="E18" s="71" t="s">
        <v>105</v>
      </c>
      <c r="F18" s="102"/>
      <c r="G18" s="102"/>
      <c r="H18" s="168">
        <f t="shared" si="0"/>
        <v>25000</v>
      </c>
      <c r="I18" s="165">
        <v>25000</v>
      </c>
      <c r="J18" s="151"/>
      <c r="K18" s="151"/>
      <c r="L18" s="15"/>
    </row>
    <row r="19" spans="2:12" ht="8.25" customHeight="1" hidden="1">
      <c r="B19" s="69" t="s">
        <v>180</v>
      </c>
      <c r="C19" s="69"/>
      <c r="D19" s="70" t="s">
        <v>181</v>
      </c>
      <c r="E19" s="71"/>
      <c r="F19" s="139"/>
      <c r="G19" s="139"/>
      <c r="H19" s="168">
        <f t="shared" si="0"/>
        <v>0</v>
      </c>
      <c r="I19" s="171"/>
      <c r="J19" s="152"/>
      <c r="K19" s="152"/>
      <c r="L19" s="15"/>
    </row>
    <row r="20" spans="2:12" ht="53.25" customHeight="1">
      <c r="B20" s="69" t="s">
        <v>237</v>
      </c>
      <c r="C20" s="76">
        <v>7330</v>
      </c>
      <c r="D20" s="70" t="s">
        <v>235</v>
      </c>
      <c r="E20" s="71" t="s">
        <v>238</v>
      </c>
      <c r="F20" s="102"/>
      <c r="G20" s="102"/>
      <c r="H20" s="168">
        <f>I20+J20</f>
        <v>863482</v>
      </c>
      <c r="I20" s="165"/>
      <c r="J20" s="215">
        <v>863482</v>
      </c>
      <c r="K20" s="215">
        <v>863482</v>
      </c>
      <c r="L20" s="15"/>
    </row>
    <row r="21" spans="2:12" ht="50.25" customHeight="1">
      <c r="B21" s="69" t="s">
        <v>133</v>
      </c>
      <c r="C21" s="69" t="s">
        <v>72</v>
      </c>
      <c r="D21" s="70" t="s">
        <v>18</v>
      </c>
      <c r="E21" s="97" t="s">
        <v>134</v>
      </c>
      <c r="F21" s="201" t="s">
        <v>189</v>
      </c>
      <c r="G21" s="200" t="s">
        <v>207</v>
      </c>
      <c r="H21" s="172">
        <f aca="true" t="shared" si="1" ref="H21:H29">I21+J21</f>
        <v>415663</v>
      </c>
      <c r="I21" s="173">
        <f>415663+20100-20100</f>
        <v>415663</v>
      </c>
      <c r="J21" s="159"/>
      <c r="K21" s="159"/>
      <c r="L21" s="15"/>
    </row>
    <row r="22" spans="2:12" ht="78.75" customHeight="1">
      <c r="B22" s="69" t="s">
        <v>92</v>
      </c>
      <c r="C22" s="69">
        <v>8340</v>
      </c>
      <c r="D22" s="103" t="s">
        <v>57</v>
      </c>
      <c r="E22" s="71" t="s">
        <v>93</v>
      </c>
      <c r="F22" s="203" t="s">
        <v>209</v>
      </c>
      <c r="G22" s="202" t="s">
        <v>208</v>
      </c>
      <c r="H22" s="172">
        <f t="shared" si="1"/>
        <v>65000</v>
      </c>
      <c r="I22" s="173"/>
      <c r="J22" s="181">
        <v>65000</v>
      </c>
      <c r="K22" s="157"/>
      <c r="L22" s="15"/>
    </row>
    <row r="23" spans="2:13" ht="104.25" customHeight="1">
      <c r="B23" s="224"/>
      <c r="C23" s="224"/>
      <c r="D23" s="224"/>
      <c r="E23" s="224"/>
      <c r="F23" s="101" t="s">
        <v>174</v>
      </c>
      <c r="G23" s="102" t="s">
        <v>175</v>
      </c>
      <c r="H23" s="190">
        <f>I23+J23</f>
        <v>11362222</v>
      </c>
      <c r="I23" s="190">
        <f>I25+I26+I24</f>
        <v>11362222</v>
      </c>
      <c r="J23" s="164">
        <f>J25+J26</f>
        <v>0</v>
      </c>
      <c r="K23" s="164">
        <f>K25+K26</f>
        <v>0</v>
      </c>
      <c r="L23" s="15"/>
      <c r="M23" s="122" t="e">
        <f>#REF!+#REF!</f>
        <v>#REF!</v>
      </c>
    </row>
    <row r="24" spans="2:13" ht="104.25" customHeight="1">
      <c r="B24" s="103" t="s">
        <v>243</v>
      </c>
      <c r="C24" s="69">
        <v>6020</v>
      </c>
      <c r="D24" s="70" t="s">
        <v>32</v>
      </c>
      <c r="E24" s="98" t="s">
        <v>244</v>
      </c>
      <c r="F24" s="101"/>
      <c r="G24" s="102"/>
      <c r="H24" s="192">
        <f t="shared" si="1"/>
        <v>329866</v>
      </c>
      <c r="I24" s="190">
        <v>329866</v>
      </c>
      <c r="J24" s="164"/>
      <c r="K24" s="164"/>
      <c r="L24" s="15"/>
      <c r="M24" s="122"/>
    </row>
    <row r="25" spans="2:13" ht="65.25" customHeight="1">
      <c r="B25" s="69" t="s">
        <v>94</v>
      </c>
      <c r="C25" s="69" t="s">
        <v>95</v>
      </c>
      <c r="D25" s="70" t="s">
        <v>32</v>
      </c>
      <c r="E25" s="71" t="s">
        <v>96</v>
      </c>
      <c r="F25" s="101"/>
      <c r="G25" s="102"/>
      <c r="H25" s="192">
        <f t="shared" si="1"/>
        <v>11032356</v>
      </c>
      <c r="I25" s="192">
        <f>10783250+375496-683600-14000+571210</f>
        <v>11032356</v>
      </c>
      <c r="J25" s="191"/>
      <c r="K25" s="191"/>
      <c r="L25" s="15"/>
      <c r="M25" s="122"/>
    </row>
    <row r="26" spans="2:13" ht="26.25" customHeight="1">
      <c r="B26" s="207"/>
      <c r="C26" s="183"/>
      <c r="D26" s="184"/>
      <c r="E26" s="208"/>
      <c r="F26" s="216"/>
      <c r="G26" s="217"/>
      <c r="H26" s="197"/>
      <c r="I26" s="218"/>
      <c r="J26" s="197"/>
      <c r="K26" s="197"/>
      <c r="L26" s="15"/>
      <c r="M26" s="122"/>
    </row>
    <row r="27" spans="2:13" ht="104.25" customHeight="1">
      <c r="B27" s="69"/>
      <c r="C27" s="76"/>
      <c r="D27" s="77"/>
      <c r="E27" s="78"/>
      <c r="F27" s="101" t="s">
        <v>157</v>
      </c>
      <c r="G27" s="102" t="s">
        <v>158</v>
      </c>
      <c r="H27" s="190">
        <f>I27+J27</f>
        <v>2535321</v>
      </c>
      <c r="I27" s="164">
        <f>I28+I29</f>
        <v>2535321</v>
      </c>
      <c r="J27" s="164">
        <f>J28</f>
        <v>0</v>
      </c>
      <c r="K27" s="164">
        <f>K28</f>
        <v>0</v>
      </c>
      <c r="L27" s="15"/>
      <c r="M27" s="122"/>
    </row>
    <row r="28" spans="2:13" ht="62.25" customHeight="1">
      <c r="B28" s="76" t="s">
        <v>97</v>
      </c>
      <c r="C28" s="76">
        <v>8230</v>
      </c>
      <c r="D28" s="77" t="s">
        <v>98</v>
      </c>
      <c r="E28" s="78" t="s">
        <v>99</v>
      </c>
      <c r="F28" s="96"/>
      <c r="G28" s="88"/>
      <c r="H28" s="165">
        <f t="shared" si="1"/>
        <v>2458746</v>
      </c>
      <c r="I28" s="165">
        <v>2458746</v>
      </c>
      <c r="J28" s="191"/>
      <c r="K28" s="198"/>
      <c r="L28" s="15"/>
      <c r="M28" s="122"/>
    </row>
    <row r="29" spans="2:13" ht="185.25" customHeight="1">
      <c r="B29" s="76" t="s">
        <v>221</v>
      </c>
      <c r="C29" s="76">
        <v>9800</v>
      </c>
      <c r="D29" s="77" t="s">
        <v>72</v>
      </c>
      <c r="E29" s="88" t="s">
        <v>224</v>
      </c>
      <c r="F29" s="96"/>
      <c r="G29" s="88"/>
      <c r="H29" s="165">
        <f t="shared" si="1"/>
        <v>76575</v>
      </c>
      <c r="I29" s="165">
        <v>76575</v>
      </c>
      <c r="J29" s="191"/>
      <c r="K29" s="198"/>
      <c r="L29" s="15"/>
      <c r="M29" s="122"/>
    </row>
    <row r="30" spans="2:12" ht="82.5" customHeight="1">
      <c r="B30" s="69" t="s">
        <v>100</v>
      </c>
      <c r="C30" s="69">
        <v>4082</v>
      </c>
      <c r="D30" s="103" t="s">
        <v>38</v>
      </c>
      <c r="E30" s="71" t="s">
        <v>101</v>
      </c>
      <c r="F30" s="96" t="s">
        <v>193</v>
      </c>
      <c r="G30" s="88" t="s">
        <v>192</v>
      </c>
      <c r="H30" s="164">
        <f aca="true" t="shared" si="2" ref="H30:H39">I30+J30</f>
        <v>40000</v>
      </c>
      <c r="I30" s="164">
        <v>40000</v>
      </c>
      <c r="J30" s="153"/>
      <c r="K30" s="131"/>
      <c r="L30" s="15"/>
    </row>
    <row r="31" spans="2:12" ht="2.25" customHeight="1">
      <c r="B31" s="69"/>
      <c r="C31" s="76"/>
      <c r="D31" s="77"/>
      <c r="E31" s="78"/>
      <c r="F31" s="102"/>
      <c r="G31" s="102"/>
      <c r="H31" s="165">
        <f t="shared" si="2"/>
        <v>0</v>
      </c>
      <c r="I31" s="165"/>
      <c r="J31" s="130"/>
      <c r="K31" s="150"/>
      <c r="L31" s="15"/>
    </row>
    <row r="32" spans="2:12" ht="72.75" customHeight="1">
      <c r="B32" s="65"/>
      <c r="C32" s="65"/>
      <c r="D32" s="66"/>
      <c r="E32" s="67"/>
      <c r="F32" s="101" t="s">
        <v>159</v>
      </c>
      <c r="G32" s="102" t="s">
        <v>160</v>
      </c>
      <c r="H32" s="164">
        <f>I32+J32</f>
        <v>2725500</v>
      </c>
      <c r="I32" s="164">
        <f>I33+I34+I35+I37+I38+I39+I36</f>
        <v>2725500</v>
      </c>
      <c r="J32" s="164">
        <f>J33+J34+J35+J37+J38</f>
        <v>0</v>
      </c>
      <c r="K32" s="164">
        <f>K33+K34+K35+K37+K38</f>
        <v>0</v>
      </c>
      <c r="L32" s="15"/>
    </row>
    <row r="33" spans="2:12" ht="54.75" customHeight="1">
      <c r="B33" s="105" t="s">
        <v>112</v>
      </c>
      <c r="C33" s="105" t="s">
        <v>113</v>
      </c>
      <c r="D33" s="106" t="s">
        <v>20</v>
      </c>
      <c r="E33" s="88" t="s">
        <v>83</v>
      </c>
      <c r="F33" s="101"/>
      <c r="G33" s="101"/>
      <c r="H33" s="165">
        <f t="shared" si="2"/>
        <v>1122500</v>
      </c>
      <c r="I33" s="165">
        <f>255500+1057000-90000-100000</f>
        <v>1122500</v>
      </c>
      <c r="J33" s="165"/>
      <c r="K33" s="165"/>
      <c r="L33" s="15"/>
    </row>
    <row r="34" spans="2:12" ht="60" customHeight="1">
      <c r="B34" s="69" t="s">
        <v>106</v>
      </c>
      <c r="C34" s="69">
        <v>3242</v>
      </c>
      <c r="D34" s="70" t="s">
        <v>82</v>
      </c>
      <c r="E34" s="71" t="s">
        <v>107</v>
      </c>
      <c r="F34" s="107"/>
      <c r="G34" s="107"/>
      <c r="H34" s="165">
        <f t="shared" si="2"/>
        <v>1266000</v>
      </c>
      <c r="I34" s="165">
        <f>61000+1255000-50000</f>
        <v>1266000</v>
      </c>
      <c r="J34" s="153"/>
      <c r="K34" s="130"/>
      <c r="L34" s="15"/>
    </row>
    <row r="35" spans="2:12" ht="60" customHeight="1">
      <c r="B35" s="69" t="s">
        <v>143</v>
      </c>
      <c r="C35" s="69">
        <v>3032</v>
      </c>
      <c r="D35" s="137">
        <v>1070</v>
      </c>
      <c r="E35" s="71" t="s">
        <v>144</v>
      </c>
      <c r="F35" s="107"/>
      <c r="G35" s="154"/>
      <c r="H35" s="165">
        <f t="shared" si="2"/>
        <v>20000</v>
      </c>
      <c r="I35" s="174">
        <f>5000+15000</f>
        <v>20000</v>
      </c>
      <c r="J35" s="132"/>
      <c r="K35" s="130"/>
      <c r="L35" s="15"/>
    </row>
    <row r="36" spans="2:12" ht="81" customHeight="1">
      <c r="B36" s="69" t="s">
        <v>212</v>
      </c>
      <c r="C36" s="69">
        <v>3033</v>
      </c>
      <c r="D36" s="137">
        <v>1070</v>
      </c>
      <c r="E36" s="71" t="s">
        <v>213</v>
      </c>
      <c r="F36" s="107"/>
      <c r="G36" s="154"/>
      <c r="H36" s="165">
        <f t="shared" si="2"/>
        <v>12000</v>
      </c>
      <c r="I36" s="174">
        <v>12000</v>
      </c>
      <c r="J36" s="132"/>
      <c r="K36" s="130"/>
      <c r="L36" s="15"/>
    </row>
    <row r="37" spans="2:12" ht="87.75" customHeight="1">
      <c r="B37" s="69" t="s">
        <v>141</v>
      </c>
      <c r="C37" s="69">
        <v>3035</v>
      </c>
      <c r="D37" s="137">
        <v>1070</v>
      </c>
      <c r="E37" s="71" t="s">
        <v>142</v>
      </c>
      <c r="F37" s="107"/>
      <c r="G37" s="154"/>
      <c r="H37" s="174">
        <f t="shared" si="2"/>
        <v>50000</v>
      </c>
      <c r="I37" s="174">
        <f>10000+40000</f>
        <v>50000</v>
      </c>
      <c r="J37" s="132"/>
      <c r="K37" s="130"/>
      <c r="L37" s="15"/>
    </row>
    <row r="38" spans="2:12" ht="145.5" customHeight="1">
      <c r="B38" s="69" t="s">
        <v>145</v>
      </c>
      <c r="C38" s="69">
        <v>3160</v>
      </c>
      <c r="D38" s="137">
        <v>1010</v>
      </c>
      <c r="E38" s="71" t="s">
        <v>146</v>
      </c>
      <c r="F38" s="107"/>
      <c r="G38" s="107"/>
      <c r="H38" s="165">
        <f t="shared" si="2"/>
        <v>200000</v>
      </c>
      <c r="I38" s="165">
        <f>40000+160000</f>
        <v>200000</v>
      </c>
      <c r="J38" s="153"/>
      <c r="K38" s="130"/>
      <c r="L38" s="15"/>
    </row>
    <row r="39" spans="2:12" ht="105" customHeight="1">
      <c r="B39" s="69" t="s">
        <v>214</v>
      </c>
      <c r="C39" s="69">
        <v>3180</v>
      </c>
      <c r="D39" s="70" t="s">
        <v>215</v>
      </c>
      <c r="E39" s="71" t="s">
        <v>216</v>
      </c>
      <c r="F39" s="107"/>
      <c r="G39" s="107"/>
      <c r="H39" s="165">
        <f t="shared" si="2"/>
        <v>55000</v>
      </c>
      <c r="I39" s="165">
        <v>55000</v>
      </c>
      <c r="J39" s="153"/>
      <c r="K39" s="130"/>
      <c r="L39" s="15"/>
    </row>
    <row r="40" spans="2:12" ht="75" customHeight="1">
      <c r="B40" s="134"/>
      <c r="C40" s="69"/>
      <c r="D40" s="134"/>
      <c r="E40" s="71"/>
      <c r="F40" s="101" t="s">
        <v>147</v>
      </c>
      <c r="G40" s="101" t="s">
        <v>152</v>
      </c>
      <c r="H40" s="164">
        <f>I40+J40</f>
        <v>200000</v>
      </c>
      <c r="I40" s="164">
        <f>I41</f>
        <v>200000</v>
      </c>
      <c r="J40" s="164">
        <f>J41</f>
        <v>0</v>
      </c>
      <c r="K40" s="164">
        <f>K41</f>
        <v>0</v>
      </c>
      <c r="L40" s="15"/>
    </row>
    <row r="41" spans="2:12" ht="53.25" customHeight="1">
      <c r="B41" s="69" t="s">
        <v>121</v>
      </c>
      <c r="C41" s="69">
        <v>6013</v>
      </c>
      <c r="D41" s="70" t="s">
        <v>32</v>
      </c>
      <c r="E41" s="71" t="s">
        <v>122</v>
      </c>
      <c r="F41" s="101"/>
      <c r="G41" s="102"/>
      <c r="H41" s="165">
        <f aca="true" t="shared" si="3" ref="H41:H53">I41+J41</f>
        <v>200000</v>
      </c>
      <c r="I41" s="165">
        <v>200000</v>
      </c>
      <c r="J41" s="130"/>
      <c r="K41" s="130"/>
      <c r="L41" s="15"/>
    </row>
    <row r="42" spans="2:17" ht="118.5" customHeight="1">
      <c r="B42" s="69" t="s">
        <v>135</v>
      </c>
      <c r="C42" s="69">
        <v>2111</v>
      </c>
      <c r="D42" s="134" t="s">
        <v>136</v>
      </c>
      <c r="E42" s="97" t="s">
        <v>137</v>
      </c>
      <c r="F42" s="100" t="s">
        <v>195</v>
      </c>
      <c r="G42" s="71" t="s">
        <v>194</v>
      </c>
      <c r="H42" s="164">
        <f>I42+J42</f>
        <v>2417236</v>
      </c>
      <c r="I42" s="167">
        <f>1817032+600204</f>
        <v>2417236</v>
      </c>
      <c r="J42" s="163"/>
      <c r="K42" s="163"/>
      <c r="L42" s="113"/>
      <c r="M42" s="125"/>
      <c r="N42" s="125"/>
      <c r="O42" s="126"/>
      <c r="P42" s="127"/>
      <c r="Q42" s="1"/>
    </row>
    <row r="43" spans="2:17" ht="201.75" customHeight="1" hidden="1">
      <c r="B43" s="134"/>
      <c r="C43" s="69"/>
      <c r="D43" s="134"/>
      <c r="E43" s="71"/>
      <c r="F43" s="71"/>
      <c r="G43" s="71"/>
      <c r="H43" s="165">
        <f t="shared" si="3"/>
        <v>0</v>
      </c>
      <c r="I43" s="175"/>
      <c r="J43" s="150"/>
      <c r="K43" s="150"/>
      <c r="L43" s="113"/>
      <c r="M43" s="125"/>
      <c r="N43" s="125"/>
      <c r="O43" s="126"/>
      <c r="P43" s="127"/>
      <c r="Q43" s="1"/>
    </row>
    <row r="44" spans="2:17" ht="81.75" customHeight="1">
      <c r="B44" s="134"/>
      <c r="C44" s="69"/>
      <c r="D44" s="134"/>
      <c r="E44" s="71"/>
      <c r="F44" s="138" t="s">
        <v>196</v>
      </c>
      <c r="G44" s="71" t="s">
        <v>197</v>
      </c>
      <c r="H44" s="164">
        <f t="shared" si="3"/>
        <v>8762512</v>
      </c>
      <c r="I44" s="167">
        <f>I45</f>
        <v>4139512</v>
      </c>
      <c r="J44" s="167">
        <f>J45</f>
        <v>4623000</v>
      </c>
      <c r="K44" s="167">
        <f>K45</f>
        <v>4623000</v>
      </c>
      <c r="L44" s="113"/>
      <c r="M44" s="125"/>
      <c r="N44" s="125"/>
      <c r="O44" s="126"/>
      <c r="P44" s="127"/>
      <c r="Q44" s="1"/>
    </row>
    <row r="45" spans="2:17" ht="91.5" customHeight="1">
      <c r="B45" s="69" t="s">
        <v>138</v>
      </c>
      <c r="C45" s="69">
        <v>2010</v>
      </c>
      <c r="D45" s="134" t="s">
        <v>139</v>
      </c>
      <c r="E45" s="97" t="s">
        <v>140</v>
      </c>
      <c r="G45" s="161"/>
      <c r="H45" s="165">
        <f t="shared" si="3"/>
        <v>8762512</v>
      </c>
      <c r="I45" s="175">
        <f>1683131+3245881-1729500+940000</f>
        <v>4139512</v>
      </c>
      <c r="J45" s="175">
        <v>4623000</v>
      </c>
      <c r="K45" s="175">
        <v>4623000</v>
      </c>
      <c r="L45" s="113"/>
      <c r="M45" s="125"/>
      <c r="N45" s="125"/>
      <c r="O45" s="126"/>
      <c r="P45" s="127"/>
      <c r="Q45" s="1"/>
    </row>
    <row r="46" spans="2:17" ht="138" customHeight="1">
      <c r="B46" s="69"/>
      <c r="C46" s="69"/>
      <c r="D46" s="103"/>
      <c r="E46" s="71"/>
      <c r="F46" s="138" t="s">
        <v>210</v>
      </c>
      <c r="G46" s="160" t="s">
        <v>163</v>
      </c>
      <c r="H46" s="164">
        <f>H47+H48</f>
        <v>660000</v>
      </c>
      <c r="I46" s="167">
        <f>I47+I48</f>
        <v>660000</v>
      </c>
      <c r="J46" s="131"/>
      <c r="K46" s="131"/>
      <c r="L46" s="113"/>
      <c r="M46" s="125"/>
      <c r="N46" s="125"/>
      <c r="O46" s="126"/>
      <c r="P46" s="127"/>
      <c r="Q46" s="1"/>
    </row>
    <row r="47" spans="2:17" ht="93" customHeight="1">
      <c r="B47" s="69" t="s">
        <v>164</v>
      </c>
      <c r="C47" s="76">
        <v>8110</v>
      </c>
      <c r="D47" s="77" t="s">
        <v>165</v>
      </c>
      <c r="E47" s="71" t="s">
        <v>166</v>
      </c>
      <c r="F47" s="138"/>
      <c r="G47" s="160"/>
      <c r="H47" s="165">
        <f t="shared" si="3"/>
        <v>160000</v>
      </c>
      <c r="I47" s="175">
        <v>160000</v>
      </c>
      <c r="J47" s="131"/>
      <c r="K47" s="131"/>
      <c r="L47" s="113"/>
      <c r="M47" s="125"/>
      <c r="N47" s="125"/>
      <c r="O47" s="126"/>
      <c r="P47" s="127"/>
      <c r="Q47" s="1"/>
    </row>
    <row r="48" spans="2:17" ht="177" customHeight="1">
      <c r="B48" s="207">
        <v>119800</v>
      </c>
      <c r="C48" s="183">
        <v>9800</v>
      </c>
      <c r="D48" s="219" t="s">
        <v>72</v>
      </c>
      <c r="E48" s="208" t="s">
        <v>233</v>
      </c>
      <c r="F48" s="216"/>
      <c r="G48" s="187"/>
      <c r="H48" s="197">
        <f t="shared" si="3"/>
        <v>500000</v>
      </c>
      <c r="I48" s="197">
        <v>500000</v>
      </c>
      <c r="J48" s="131"/>
      <c r="K48" s="131"/>
      <c r="L48" s="113"/>
      <c r="M48" s="125"/>
      <c r="N48" s="125"/>
      <c r="O48" s="126"/>
      <c r="P48" s="127"/>
      <c r="Q48" s="1"/>
    </row>
    <row r="49" spans="2:17" ht="73.5" customHeight="1">
      <c r="B49" s="105" t="s">
        <v>167</v>
      </c>
      <c r="C49" s="105" t="s">
        <v>168</v>
      </c>
      <c r="D49" s="106" t="s">
        <v>169</v>
      </c>
      <c r="E49" s="88" t="s">
        <v>170</v>
      </c>
      <c r="F49" s="108" t="s">
        <v>199</v>
      </c>
      <c r="G49" s="160" t="s">
        <v>198</v>
      </c>
      <c r="H49" s="164">
        <f t="shared" si="3"/>
        <v>300000</v>
      </c>
      <c r="I49" s="167">
        <v>300000</v>
      </c>
      <c r="J49" s="131"/>
      <c r="K49" s="131"/>
      <c r="L49" s="113"/>
      <c r="M49" s="125"/>
      <c r="N49" s="125"/>
      <c r="O49" s="126"/>
      <c r="P49" s="127"/>
      <c r="Q49" s="1"/>
    </row>
    <row r="50" spans="2:17" ht="126" customHeight="1">
      <c r="B50" s="182" t="s">
        <v>176</v>
      </c>
      <c r="C50" s="183">
        <v>7680</v>
      </c>
      <c r="D50" s="184" t="s">
        <v>44</v>
      </c>
      <c r="E50" s="185" t="s">
        <v>177</v>
      </c>
      <c r="F50" s="186" t="s">
        <v>178</v>
      </c>
      <c r="G50" s="187" t="s">
        <v>179</v>
      </c>
      <c r="H50" s="188">
        <f>I50+J50</f>
        <v>40000</v>
      </c>
      <c r="I50" s="188">
        <v>40000</v>
      </c>
      <c r="J50" s="189"/>
      <c r="K50" s="189"/>
      <c r="L50" s="113"/>
      <c r="M50" s="125"/>
      <c r="N50" s="125"/>
      <c r="O50" s="126"/>
      <c r="P50" s="127"/>
      <c r="Q50" s="1"/>
    </row>
    <row r="51" spans="2:17" ht="3" customHeight="1">
      <c r="B51" s="182"/>
      <c r="C51" s="183"/>
      <c r="D51" s="184"/>
      <c r="E51" s="185"/>
      <c r="F51" s="186"/>
      <c r="G51" s="187"/>
      <c r="H51" s="188"/>
      <c r="I51" s="188"/>
      <c r="J51" s="189"/>
      <c r="K51" s="189"/>
      <c r="L51" s="113"/>
      <c r="M51" s="125"/>
      <c r="N51" s="125"/>
      <c r="O51" s="126"/>
      <c r="P51" s="127"/>
      <c r="Q51" s="1"/>
    </row>
    <row r="52" spans="2:17" ht="75" customHeight="1">
      <c r="B52" s="182"/>
      <c r="C52" s="183"/>
      <c r="D52" s="184"/>
      <c r="E52" s="185"/>
      <c r="F52" s="186" t="s">
        <v>200</v>
      </c>
      <c r="G52" s="187" t="s">
        <v>201</v>
      </c>
      <c r="H52" s="188">
        <f>I52+J52</f>
        <v>50000</v>
      </c>
      <c r="I52" s="188">
        <f>I53</f>
        <v>50000</v>
      </c>
      <c r="J52" s="189"/>
      <c r="K52" s="189"/>
      <c r="L52" s="113"/>
      <c r="M52" s="125"/>
      <c r="N52" s="125"/>
      <c r="O52" s="126"/>
      <c r="P52" s="127"/>
      <c r="Q52" s="1"/>
    </row>
    <row r="53" spans="2:17" ht="75" customHeight="1">
      <c r="B53" s="182" t="s">
        <v>182</v>
      </c>
      <c r="C53" s="183">
        <v>7130</v>
      </c>
      <c r="D53" s="184" t="s">
        <v>184</v>
      </c>
      <c r="E53" s="185" t="s">
        <v>183</v>
      </c>
      <c r="F53" s="195"/>
      <c r="G53" s="196"/>
      <c r="H53" s="197">
        <f t="shared" si="3"/>
        <v>50000</v>
      </c>
      <c r="I53" s="197">
        <f>28200+21800</f>
        <v>50000</v>
      </c>
      <c r="J53" s="189"/>
      <c r="K53" s="189"/>
      <c r="L53" s="113"/>
      <c r="M53" s="125"/>
      <c r="N53" s="125"/>
      <c r="O53" s="126"/>
      <c r="P53" s="127"/>
      <c r="Q53" s="1"/>
    </row>
    <row r="54" spans="2:17" ht="217.5" customHeight="1">
      <c r="B54" s="75" t="s">
        <v>185</v>
      </c>
      <c r="C54" s="75">
        <v>6071</v>
      </c>
      <c r="D54" s="199" t="s">
        <v>104</v>
      </c>
      <c r="E54" s="100" t="s">
        <v>186</v>
      </c>
      <c r="F54" s="186" t="s">
        <v>187</v>
      </c>
      <c r="G54" s="187" t="s">
        <v>188</v>
      </c>
      <c r="H54" s="197">
        <f>I54+J54</f>
        <v>3000000</v>
      </c>
      <c r="I54" s="197">
        <v>3000000</v>
      </c>
      <c r="J54" s="197"/>
      <c r="K54" s="197"/>
      <c r="L54" s="113"/>
      <c r="M54" s="125"/>
      <c r="N54" s="125"/>
      <c r="O54" s="126"/>
      <c r="P54" s="127"/>
      <c r="Q54" s="1"/>
    </row>
    <row r="55" spans="2:17" ht="121.5" customHeight="1">
      <c r="B55" s="75" t="s">
        <v>190</v>
      </c>
      <c r="C55" s="75">
        <v>1160</v>
      </c>
      <c r="D55" s="199" t="s">
        <v>75</v>
      </c>
      <c r="E55" s="87" t="s">
        <v>191</v>
      </c>
      <c r="F55" s="96" t="s">
        <v>229</v>
      </c>
      <c r="G55" s="88" t="s">
        <v>228</v>
      </c>
      <c r="H55" s="197">
        <f>I55+J55</f>
        <v>1076101</v>
      </c>
      <c r="I55" s="197">
        <f>1160031-83930</f>
        <v>1076101</v>
      </c>
      <c r="J55" s="197"/>
      <c r="K55" s="197"/>
      <c r="L55" s="113"/>
      <c r="M55" s="125"/>
      <c r="N55" s="125"/>
      <c r="O55" s="126"/>
      <c r="P55" s="127"/>
      <c r="Q55" s="1"/>
    </row>
    <row r="56" spans="2:17" ht="73.5" customHeight="1">
      <c r="B56" s="75"/>
      <c r="C56" s="75"/>
      <c r="D56" s="199"/>
      <c r="E56" s="87"/>
      <c r="F56" s="186" t="s">
        <v>217</v>
      </c>
      <c r="G56" s="187" t="s">
        <v>218</v>
      </c>
      <c r="H56" s="188">
        <f>I56+J56</f>
        <v>8297109</v>
      </c>
      <c r="I56" s="188">
        <f>I57+I58</f>
        <v>8297109</v>
      </c>
      <c r="J56" s="197"/>
      <c r="K56" s="197"/>
      <c r="L56" s="113"/>
      <c r="M56" s="125"/>
      <c r="N56" s="125"/>
      <c r="O56" s="126"/>
      <c r="P56" s="127"/>
      <c r="Q56" s="1"/>
    </row>
    <row r="57" spans="2:17" ht="174" customHeight="1">
      <c r="B57" s="69" t="s">
        <v>219</v>
      </c>
      <c r="C57" s="76">
        <v>9770</v>
      </c>
      <c r="D57" s="77" t="s">
        <v>72</v>
      </c>
      <c r="E57" s="205" t="s">
        <v>220</v>
      </c>
      <c r="F57" s="204"/>
      <c r="G57" s="88"/>
      <c r="H57" s="197">
        <f>I57+J57</f>
        <v>840253</v>
      </c>
      <c r="I57" s="197">
        <f>3340253-2500000</f>
        <v>840253</v>
      </c>
      <c r="J57" s="197"/>
      <c r="K57" s="197"/>
      <c r="L57" s="113"/>
      <c r="M57" s="125"/>
      <c r="N57" s="125"/>
      <c r="O57" s="126"/>
      <c r="P57" s="127"/>
      <c r="Q57" s="1"/>
    </row>
    <row r="58" spans="2:17" ht="81" customHeight="1">
      <c r="B58" s="103" t="s">
        <v>221</v>
      </c>
      <c r="C58" s="76">
        <v>9800</v>
      </c>
      <c r="D58" s="77" t="s">
        <v>72</v>
      </c>
      <c r="E58" s="88" t="s">
        <v>222</v>
      </c>
      <c r="F58" s="204"/>
      <c r="G58" s="88"/>
      <c r="H58" s="197">
        <f>I58+J58</f>
        <v>7456856</v>
      </c>
      <c r="I58" s="197">
        <f>I60</f>
        <v>7456856</v>
      </c>
      <c r="J58" s="197"/>
      <c r="K58" s="197"/>
      <c r="L58" s="113"/>
      <c r="M58" s="125"/>
      <c r="N58" s="125"/>
      <c r="O58" s="126"/>
      <c r="P58" s="127"/>
      <c r="Q58" s="1"/>
    </row>
    <row r="59" spans="2:17" ht="33" customHeight="1">
      <c r="B59" s="103"/>
      <c r="C59" s="76"/>
      <c r="D59" s="77"/>
      <c r="E59" s="88" t="s">
        <v>223</v>
      </c>
      <c r="F59" s="204"/>
      <c r="G59" s="88"/>
      <c r="H59" s="197"/>
      <c r="I59" s="197"/>
      <c r="J59" s="197"/>
      <c r="K59" s="197"/>
      <c r="L59" s="113"/>
      <c r="M59" s="125"/>
      <c r="N59" s="125"/>
      <c r="O59" s="126"/>
      <c r="P59" s="127"/>
      <c r="Q59" s="1"/>
    </row>
    <row r="60" spans="2:17" ht="129" customHeight="1">
      <c r="B60" s="103"/>
      <c r="C60" s="76"/>
      <c r="D60" s="77"/>
      <c r="E60" s="88" t="s">
        <v>230</v>
      </c>
      <c r="F60" s="204"/>
      <c r="G60" s="206"/>
      <c r="H60" s="197">
        <f>I60+J60</f>
        <v>7456856</v>
      </c>
      <c r="I60" s="197">
        <f>2469556+4987300</f>
        <v>7456856</v>
      </c>
      <c r="J60" s="197"/>
      <c r="K60" s="197"/>
      <c r="L60" s="113"/>
      <c r="M60" s="125"/>
      <c r="N60" s="125"/>
      <c r="O60" s="126"/>
      <c r="P60" s="127"/>
      <c r="Q60" s="1"/>
    </row>
    <row r="61" spans="2:17" ht="129" customHeight="1">
      <c r="B61" s="103"/>
      <c r="C61" s="76"/>
      <c r="D61" s="77"/>
      <c r="E61" s="88"/>
      <c r="F61" s="186" t="s">
        <v>239</v>
      </c>
      <c r="G61" s="187" t="s">
        <v>240</v>
      </c>
      <c r="H61" s="188">
        <f>I61+J61</f>
        <v>9088000</v>
      </c>
      <c r="I61" s="188">
        <f>I62</f>
        <v>9088000</v>
      </c>
      <c r="J61" s="197"/>
      <c r="K61" s="197"/>
      <c r="L61" s="113"/>
      <c r="M61" s="125"/>
      <c r="N61" s="125"/>
      <c r="O61" s="126"/>
      <c r="P61" s="127"/>
      <c r="Q61" s="1"/>
    </row>
    <row r="62" spans="2:17" ht="85.5" customHeight="1">
      <c r="B62" s="103" t="s">
        <v>221</v>
      </c>
      <c r="C62" s="76">
        <v>9800</v>
      </c>
      <c r="D62" s="77" t="s">
        <v>72</v>
      </c>
      <c r="E62" s="88" t="s">
        <v>222</v>
      </c>
      <c r="F62" s="186"/>
      <c r="G62" s="187"/>
      <c r="H62" s="197">
        <f>I62+J62</f>
        <v>9088000</v>
      </c>
      <c r="I62" s="197">
        <f>I64+I65+I66+I67+I68+I69</f>
        <v>9088000</v>
      </c>
      <c r="J62" s="197"/>
      <c r="K62" s="197"/>
      <c r="L62" s="113"/>
      <c r="M62" s="125"/>
      <c r="N62" s="125"/>
      <c r="O62" s="126"/>
      <c r="P62" s="127"/>
      <c r="Q62" s="1"/>
    </row>
    <row r="63" spans="2:17" ht="39" customHeight="1">
      <c r="B63" s="103"/>
      <c r="C63" s="76"/>
      <c r="D63" s="77"/>
      <c r="E63" s="88" t="s">
        <v>223</v>
      </c>
      <c r="F63" s="186"/>
      <c r="G63" s="187"/>
      <c r="H63" s="197"/>
      <c r="I63" s="197"/>
      <c r="J63" s="197"/>
      <c r="K63" s="197"/>
      <c r="L63" s="113"/>
      <c r="M63" s="125"/>
      <c r="N63" s="125"/>
      <c r="O63" s="126"/>
      <c r="P63" s="127"/>
      <c r="Q63" s="1"/>
    </row>
    <row r="64" spans="2:17" ht="82.5" customHeight="1">
      <c r="B64" s="103"/>
      <c r="C64" s="76"/>
      <c r="D64" s="77"/>
      <c r="E64" s="185" t="s">
        <v>231</v>
      </c>
      <c r="F64" s="220"/>
      <c r="G64" s="221"/>
      <c r="H64" s="197">
        <f aca="true" t="shared" si="4" ref="H64:H70">I64+J64</f>
        <v>2000000</v>
      </c>
      <c r="I64" s="197">
        <v>2000000</v>
      </c>
      <c r="J64" s="197"/>
      <c r="K64" s="197"/>
      <c r="L64" s="113"/>
      <c r="M64" s="125"/>
      <c r="N64" s="125"/>
      <c r="O64" s="126"/>
      <c r="P64" s="127"/>
      <c r="Q64" s="1"/>
    </row>
    <row r="65" spans="2:17" ht="87" customHeight="1">
      <c r="B65" s="103"/>
      <c r="C65" s="76"/>
      <c r="D65" s="77"/>
      <c r="E65" s="185" t="s">
        <v>232</v>
      </c>
      <c r="F65" s="220"/>
      <c r="G65" s="221"/>
      <c r="H65" s="197">
        <f t="shared" si="4"/>
        <v>2000000</v>
      </c>
      <c r="I65" s="197">
        <v>2000000</v>
      </c>
      <c r="J65" s="197"/>
      <c r="K65" s="197"/>
      <c r="L65" s="113"/>
      <c r="M65" s="125"/>
      <c r="N65" s="125"/>
      <c r="O65" s="126"/>
      <c r="P65" s="127"/>
      <c r="Q65" s="1"/>
    </row>
    <row r="66" spans="2:17" ht="88.5" customHeight="1">
      <c r="B66" s="103"/>
      <c r="C66" s="76"/>
      <c r="D66" s="77"/>
      <c r="E66" s="185" t="s">
        <v>241</v>
      </c>
      <c r="F66" s="220"/>
      <c r="G66" s="221"/>
      <c r="H66" s="197">
        <f t="shared" si="4"/>
        <v>1000000</v>
      </c>
      <c r="I66" s="197">
        <v>1000000</v>
      </c>
      <c r="J66" s="197"/>
      <c r="K66" s="197"/>
      <c r="L66" s="113"/>
      <c r="M66" s="125"/>
      <c r="N66" s="125"/>
      <c r="O66" s="126"/>
      <c r="P66" s="127"/>
      <c r="Q66" s="1"/>
    </row>
    <row r="67" spans="2:17" ht="88.5" customHeight="1">
      <c r="B67" s="103"/>
      <c r="C67" s="76"/>
      <c r="D67" s="77"/>
      <c r="E67" s="88" t="s">
        <v>245</v>
      </c>
      <c r="F67" s="220"/>
      <c r="G67" s="221"/>
      <c r="H67" s="197">
        <f t="shared" si="4"/>
        <v>3000000</v>
      </c>
      <c r="I67" s="197">
        <v>3000000</v>
      </c>
      <c r="J67" s="197"/>
      <c r="K67" s="197"/>
      <c r="L67" s="113"/>
      <c r="M67" s="125"/>
      <c r="N67" s="125"/>
      <c r="O67" s="126"/>
      <c r="P67" s="127"/>
      <c r="Q67" s="1"/>
    </row>
    <row r="68" spans="2:17" ht="88.5" customHeight="1">
      <c r="B68" s="103"/>
      <c r="C68" s="76"/>
      <c r="D68" s="77"/>
      <c r="E68" s="88" t="s">
        <v>246</v>
      </c>
      <c r="F68" s="220"/>
      <c r="G68" s="221"/>
      <c r="H68" s="197">
        <f t="shared" si="4"/>
        <v>988000</v>
      </c>
      <c r="I68" s="197">
        <v>988000</v>
      </c>
      <c r="J68" s="197"/>
      <c r="K68" s="197"/>
      <c r="L68" s="113"/>
      <c r="M68" s="125"/>
      <c r="N68" s="125"/>
      <c r="O68" s="126"/>
      <c r="P68" s="127"/>
      <c r="Q68" s="1"/>
    </row>
    <row r="69" spans="2:17" ht="141" customHeight="1">
      <c r="B69" s="103"/>
      <c r="C69" s="76"/>
      <c r="D69" s="77"/>
      <c r="E69" s="88" t="s">
        <v>247</v>
      </c>
      <c r="F69" s="204"/>
      <c r="G69" s="88"/>
      <c r="H69" s="197">
        <f t="shared" si="4"/>
        <v>100000</v>
      </c>
      <c r="I69" s="197">
        <v>100000</v>
      </c>
      <c r="J69" s="197"/>
      <c r="K69" s="197"/>
      <c r="L69" s="113"/>
      <c r="M69" s="125"/>
      <c r="N69" s="125"/>
      <c r="O69" s="126"/>
      <c r="P69" s="127"/>
      <c r="Q69" s="1"/>
    </row>
    <row r="70" spans="2:17" ht="39" customHeight="1">
      <c r="B70" s="177"/>
      <c r="C70" s="178"/>
      <c r="D70" s="178"/>
      <c r="E70" s="179" t="s">
        <v>119</v>
      </c>
      <c r="F70" s="180"/>
      <c r="G70" s="180"/>
      <c r="H70" s="194">
        <f t="shared" si="4"/>
        <v>51975346</v>
      </c>
      <c r="I70" s="193">
        <f>I13+I22+I23+I30+I32+I42+I21+I46+I49+I40+I50+I52+I54+I44+I27+I55+I56+I61</f>
        <v>46423864</v>
      </c>
      <c r="J70" s="193">
        <f>J13+J22+J23+J30+J32+J42+J21+J46+J49+J40+J50+J52+J54+J44+J27</f>
        <v>5551482</v>
      </c>
      <c r="K70" s="193">
        <f>K13+K22+K23+K30+K32+K42+K21+K46+K49+K40+K50+K52+K54+K44+K27</f>
        <v>5486482</v>
      </c>
      <c r="L70" s="133"/>
      <c r="M70" s="125"/>
      <c r="N70" s="125"/>
      <c r="O70" s="126"/>
      <c r="P70" s="127"/>
      <c r="Q70" s="1"/>
    </row>
    <row r="71" spans="2:17" ht="82.5" customHeight="1">
      <c r="B71" s="109" t="s">
        <v>108</v>
      </c>
      <c r="C71" s="110"/>
      <c r="D71" s="103"/>
      <c r="E71" s="111" t="s">
        <v>85</v>
      </c>
      <c r="F71" s="90"/>
      <c r="G71" s="90"/>
      <c r="H71" s="176"/>
      <c r="I71" s="167"/>
      <c r="J71" s="131"/>
      <c r="K71" s="131"/>
      <c r="L71" s="15"/>
      <c r="M71" s="1"/>
      <c r="N71" s="1"/>
      <c r="O71" s="1"/>
      <c r="P71" s="1"/>
      <c r="Q71" s="1"/>
    </row>
    <row r="72" spans="2:12" ht="66" customHeight="1">
      <c r="B72" s="109" t="s">
        <v>109</v>
      </c>
      <c r="C72" s="110"/>
      <c r="D72" s="103"/>
      <c r="E72" s="111" t="s">
        <v>85</v>
      </c>
      <c r="F72" s="90"/>
      <c r="G72" s="90"/>
      <c r="H72" s="176"/>
      <c r="I72" s="167"/>
      <c r="J72" s="131"/>
      <c r="K72" s="131"/>
      <c r="L72" s="15"/>
    </row>
    <row r="73" spans="2:12" ht="79.5" customHeight="1">
      <c r="B73" s="109"/>
      <c r="C73" s="110"/>
      <c r="D73" s="103"/>
      <c r="E73" s="111"/>
      <c r="F73" s="96" t="s">
        <v>161</v>
      </c>
      <c r="G73" s="88" t="s">
        <v>162</v>
      </c>
      <c r="H73" s="166">
        <f>I73+J73</f>
        <v>11445880</v>
      </c>
      <c r="I73" s="167">
        <f>I74+I75</f>
        <v>6532394</v>
      </c>
      <c r="J73" s="167">
        <f>J74+J75+J77+J78</f>
        <v>4913486</v>
      </c>
      <c r="K73" s="167">
        <f>K74+K75+K77+K78</f>
        <v>4913486</v>
      </c>
      <c r="L73" s="15"/>
    </row>
    <row r="74" spans="2:12" ht="60" customHeight="1">
      <c r="B74" s="105" t="s">
        <v>148</v>
      </c>
      <c r="C74" s="105" t="s">
        <v>149</v>
      </c>
      <c r="D74" s="106" t="s">
        <v>75</v>
      </c>
      <c r="E74" s="112" t="s">
        <v>114</v>
      </c>
      <c r="F74" s="88"/>
      <c r="G74" s="88"/>
      <c r="H74" s="176">
        <f aca="true" t="shared" si="5" ref="H74:H82">I74+J74</f>
        <v>5192534</v>
      </c>
      <c r="I74" s="175">
        <v>5192534</v>
      </c>
      <c r="J74" s="150"/>
      <c r="K74" s="130"/>
      <c r="L74" s="113"/>
    </row>
    <row r="75" spans="2:12" ht="34.5" customHeight="1">
      <c r="B75" s="105" t="s">
        <v>150</v>
      </c>
      <c r="C75" s="105" t="s">
        <v>151</v>
      </c>
      <c r="D75" s="106" t="s">
        <v>75</v>
      </c>
      <c r="E75" s="112" t="s">
        <v>110</v>
      </c>
      <c r="F75" s="112"/>
      <c r="G75" s="112"/>
      <c r="H75" s="176">
        <f t="shared" si="5"/>
        <v>1339860</v>
      </c>
      <c r="I75" s="175">
        <v>1339860</v>
      </c>
      <c r="J75" s="131"/>
      <c r="K75" s="130"/>
      <c r="L75" s="113"/>
    </row>
    <row r="76" spans="2:12" ht="43.5" customHeight="1" hidden="1">
      <c r="B76" s="105"/>
      <c r="C76" s="105"/>
      <c r="D76" s="106"/>
      <c r="E76" s="112"/>
      <c r="F76" s="112"/>
      <c r="G76" s="112"/>
      <c r="H76" s="176">
        <f t="shared" si="5"/>
        <v>0</v>
      </c>
      <c r="I76" s="175"/>
      <c r="J76" s="131"/>
      <c r="K76" s="130"/>
      <c r="L76" s="113"/>
    </row>
    <row r="77" spans="2:12" ht="112.5" customHeight="1">
      <c r="B77" s="182" t="s">
        <v>225</v>
      </c>
      <c r="C77" s="182" t="s">
        <v>226</v>
      </c>
      <c r="D77" s="210" t="s">
        <v>75</v>
      </c>
      <c r="E77" s="211" t="s">
        <v>227</v>
      </c>
      <c r="F77" s="211"/>
      <c r="G77" s="211"/>
      <c r="H77" s="222">
        <f t="shared" si="5"/>
        <v>4913486</v>
      </c>
      <c r="I77" s="197"/>
      <c r="J77" s="197">
        <f>4857486+56000</f>
        <v>4913486</v>
      </c>
      <c r="K77" s="197">
        <f>4857486+56000</f>
        <v>4913486</v>
      </c>
      <c r="L77" s="113"/>
    </row>
    <row r="78" spans="2:12" ht="15" customHeight="1">
      <c r="B78" s="223"/>
      <c r="C78" s="207"/>
      <c r="D78" s="210"/>
      <c r="E78" s="208"/>
      <c r="F78" s="211"/>
      <c r="G78" s="211"/>
      <c r="H78" s="222">
        <f t="shared" si="5"/>
        <v>0</v>
      </c>
      <c r="I78" s="197"/>
      <c r="J78" s="197"/>
      <c r="K78" s="197"/>
      <c r="L78" s="113"/>
    </row>
    <row r="79" spans="2:12" ht="67.5" customHeight="1">
      <c r="B79" s="182"/>
      <c r="C79" s="182"/>
      <c r="D79" s="210"/>
      <c r="E79" s="211"/>
      <c r="F79" s="209" t="s">
        <v>202</v>
      </c>
      <c r="G79" s="185" t="s">
        <v>203</v>
      </c>
      <c r="H79" s="214">
        <f t="shared" si="5"/>
        <v>1304000</v>
      </c>
      <c r="I79" s="188">
        <f>I80+I81</f>
        <v>120000</v>
      </c>
      <c r="J79" s="188">
        <f>J80+J81</f>
        <v>1184000</v>
      </c>
      <c r="K79" s="188">
        <f>K80+K81</f>
        <v>1184000</v>
      </c>
      <c r="L79" s="113"/>
    </row>
    <row r="80" spans="2:12" ht="110.25" customHeight="1">
      <c r="B80" s="207" t="s">
        <v>111</v>
      </c>
      <c r="C80" s="207">
        <v>5061</v>
      </c>
      <c r="D80" s="184" t="s">
        <v>19</v>
      </c>
      <c r="E80" s="208" t="s">
        <v>81</v>
      </c>
      <c r="G80" s="185"/>
      <c r="H80" s="212">
        <f t="shared" si="5"/>
        <v>120000</v>
      </c>
      <c r="I80" s="197">
        <f>70000+50000</f>
        <v>120000</v>
      </c>
      <c r="J80" s="213"/>
      <c r="K80" s="213"/>
      <c r="L80" s="15"/>
    </row>
    <row r="81" spans="2:12" ht="69.75" customHeight="1">
      <c r="B81" s="110" t="s">
        <v>234</v>
      </c>
      <c r="C81" s="69">
        <v>7325</v>
      </c>
      <c r="D81" s="106" t="s">
        <v>235</v>
      </c>
      <c r="E81" s="71" t="s">
        <v>236</v>
      </c>
      <c r="F81" s="209"/>
      <c r="G81" s="185"/>
      <c r="H81" s="212">
        <f>I81+J81</f>
        <v>1184000</v>
      </c>
      <c r="I81" s="197"/>
      <c r="J81" s="197">
        <v>1184000</v>
      </c>
      <c r="K81" s="197">
        <v>1184000</v>
      </c>
      <c r="L81" s="15"/>
    </row>
    <row r="82" spans="2:13" ht="77.25" customHeight="1">
      <c r="B82" s="110" t="s">
        <v>154</v>
      </c>
      <c r="C82" s="105" t="s">
        <v>155</v>
      </c>
      <c r="D82" s="106" t="s">
        <v>153</v>
      </c>
      <c r="E82" s="112" t="s">
        <v>156</v>
      </c>
      <c r="F82" s="138" t="s">
        <v>204</v>
      </c>
      <c r="G82" s="71" t="s">
        <v>205</v>
      </c>
      <c r="H82" s="164">
        <f t="shared" si="5"/>
        <v>15000</v>
      </c>
      <c r="I82" s="167">
        <f>5000+10000</f>
        <v>15000</v>
      </c>
      <c r="J82" s="131"/>
      <c r="K82" s="131"/>
      <c r="L82" s="113"/>
      <c r="M82" s="113"/>
    </row>
    <row r="83" spans="2:13" ht="29.25" customHeight="1">
      <c r="B83" s="110"/>
      <c r="C83" s="105"/>
      <c r="D83" s="106"/>
      <c r="E83" s="112"/>
      <c r="F83" s="138"/>
      <c r="G83" s="71"/>
      <c r="H83" s="164"/>
      <c r="I83" s="167"/>
      <c r="J83" s="131"/>
      <c r="K83" s="131"/>
      <c r="L83" s="113"/>
      <c r="M83" s="113"/>
    </row>
    <row r="84" spans="2:12" ht="43.5" customHeight="1">
      <c r="B84" s="114"/>
      <c r="C84" s="69"/>
      <c r="D84" s="70"/>
      <c r="E84" s="108" t="s">
        <v>119</v>
      </c>
      <c r="F84" s="103"/>
      <c r="G84" s="103"/>
      <c r="H84" s="167">
        <f>I84+J84</f>
        <v>12764880</v>
      </c>
      <c r="I84" s="167">
        <f>I73+I80+I82+I81</f>
        <v>6667394</v>
      </c>
      <c r="J84" s="167">
        <f>J73+J80+J82+J81</f>
        <v>6097486</v>
      </c>
      <c r="K84" s="167">
        <f>K73+K80+K82+K81</f>
        <v>6097486</v>
      </c>
      <c r="L84" s="61"/>
    </row>
    <row r="85" spans="2:12" ht="87" customHeight="1">
      <c r="B85" s="110" t="s">
        <v>84</v>
      </c>
      <c r="C85" s="110"/>
      <c r="D85" s="104"/>
      <c r="E85" s="111" t="s">
        <v>87</v>
      </c>
      <c r="F85" s="88"/>
      <c r="G85" s="88"/>
      <c r="H85" s="166"/>
      <c r="I85" s="167"/>
      <c r="J85" s="131"/>
      <c r="K85" s="131"/>
      <c r="L85" s="15"/>
    </row>
    <row r="86" spans="2:12" ht="81.75" customHeight="1">
      <c r="B86" s="110" t="s">
        <v>86</v>
      </c>
      <c r="C86" s="110"/>
      <c r="D86" s="103"/>
      <c r="E86" s="111" t="s">
        <v>87</v>
      </c>
      <c r="F86" s="88"/>
      <c r="G86" s="88"/>
      <c r="H86" s="166"/>
      <c r="I86" s="167"/>
      <c r="J86" s="131"/>
      <c r="K86" s="131"/>
      <c r="L86" s="15"/>
    </row>
    <row r="87" spans="2:12" ht="76.5" customHeight="1">
      <c r="B87" s="114">
        <v>1014082</v>
      </c>
      <c r="C87" s="69">
        <v>4082</v>
      </c>
      <c r="D87" s="106" t="s">
        <v>38</v>
      </c>
      <c r="E87" s="71" t="s">
        <v>101</v>
      </c>
      <c r="F87" s="96" t="s">
        <v>193</v>
      </c>
      <c r="G87" s="88" t="s">
        <v>206</v>
      </c>
      <c r="H87" s="168">
        <f>I87+J87</f>
        <v>118000</v>
      </c>
      <c r="I87" s="175">
        <v>118000</v>
      </c>
      <c r="J87" s="150"/>
      <c r="K87" s="150"/>
      <c r="L87" s="15"/>
    </row>
    <row r="88" spans="2:12" ht="33.75" customHeight="1">
      <c r="B88" s="115"/>
      <c r="C88" s="115"/>
      <c r="D88" s="116"/>
      <c r="E88" s="111" t="s">
        <v>119</v>
      </c>
      <c r="F88" s="88"/>
      <c r="G88" s="88"/>
      <c r="H88" s="166">
        <f>I88+J88</f>
        <v>118000</v>
      </c>
      <c r="I88" s="167">
        <f>I87</f>
        <v>118000</v>
      </c>
      <c r="J88" s="131">
        <f>J87</f>
        <v>0</v>
      </c>
      <c r="K88" s="131">
        <f>K87</f>
        <v>0</v>
      </c>
      <c r="L88" s="15"/>
    </row>
    <row r="89" spans="2:12" ht="39" customHeight="1">
      <c r="B89" s="105"/>
      <c r="C89" s="105"/>
      <c r="D89" s="106"/>
      <c r="E89" s="111" t="s">
        <v>129</v>
      </c>
      <c r="F89" s="96"/>
      <c r="G89" s="96"/>
      <c r="H89" s="162">
        <f>I89+J89</f>
        <v>64858226</v>
      </c>
      <c r="I89" s="163">
        <f>I70+I84+I88</f>
        <v>53209258</v>
      </c>
      <c r="J89" s="163">
        <f>J70+J84+J88</f>
        <v>11648968</v>
      </c>
      <c r="K89" s="163">
        <f>K70+K84+K88</f>
        <v>11583968</v>
      </c>
      <c r="L89" s="15"/>
    </row>
    <row r="90" spans="2:12" ht="57.75" customHeight="1">
      <c r="B90" s="148"/>
      <c r="C90" s="148"/>
      <c r="D90" s="148"/>
      <c r="E90" s="156"/>
      <c r="F90" s="148"/>
      <c r="G90" s="128"/>
      <c r="H90" s="158"/>
      <c r="I90" s="117"/>
      <c r="J90" s="117"/>
      <c r="K90" s="117"/>
      <c r="L90" s="15"/>
    </row>
    <row r="91" spans="2:12" ht="2.25" customHeight="1">
      <c r="B91" s="149"/>
      <c r="C91" s="149"/>
      <c r="D91" s="149"/>
      <c r="E91" s="156"/>
      <c r="F91" s="149"/>
      <c r="G91" s="128"/>
      <c r="H91" s="140"/>
      <c r="I91" s="117"/>
      <c r="J91" s="118"/>
      <c r="K91" s="118"/>
      <c r="L91" s="15"/>
    </row>
    <row r="92" spans="2:12" ht="0.75" customHeight="1">
      <c r="B92" s="149"/>
      <c r="C92" s="149"/>
      <c r="D92" s="149"/>
      <c r="E92" s="156"/>
      <c r="F92" s="149"/>
      <c r="G92" s="128"/>
      <c r="H92" s="158"/>
      <c r="I92" s="117"/>
      <c r="J92" s="117"/>
      <c r="K92" s="117"/>
      <c r="L92" s="15"/>
    </row>
    <row r="93" spans="2:12" ht="42" customHeight="1">
      <c r="B93" s="235" t="s">
        <v>130</v>
      </c>
      <c r="C93" s="235"/>
      <c r="D93" s="235"/>
      <c r="E93" s="235"/>
      <c r="F93" s="149"/>
      <c r="G93" s="241" t="s">
        <v>131</v>
      </c>
      <c r="H93" s="241"/>
      <c r="I93" s="241"/>
      <c r="J93" s="118"/>
      <c r="K93" s="118"/>
      <c r="L93" s="15"/>
    </row>
    <row r="94" spans="2:12" ht="18.75">
      <c r="B94" s="15"/>
      <c r="C94" s="55" t="s">
        <v>3</v>
      </c>
      <c r="D94" s="55"/>
      <c r="E94" s="55"/>
      <c r="F94" s="55"/>
      <c r="G94" s="55"/>
      <c r="H94" s="55"/>
      <c r="I94" s="56"/>
      <c r="J94" s="57"/>
      <c r="K94" s="57"/>
      <c r="L94" s="15"/>
    </row>
    <row r="95" spans="2:12" ht="18.75">
      <c r="B95" s="15"/>
      <c r="C95" s="15"/>
      <c r="D95" s="15"/>
      <c r="E95" s="15"/>
      <c r="F95" s="15"/>
      <c r="G95" s="15"/>
      <c r="H95" s="15"/>
      <c r="I95" s="58"/>
      <c r="J95" s="59"/>
      <c r="K95" s="59"/>
      <c r="L95" s="15"/>
    </row>
    <row r="96" spans="2:12" ht="18.75">
      <c r="B96" s="15"/>
      <c r="C96" s="15"/>
      <c r="D96" s="15"/>
      <c r="E96" s="123"/>
      <c r="F96" s="15"/>
      <c r="G96" s="15"/>
      <c r="H96" s="15"/>
      <c r="I96" s="58"/>
      <c r="J96" s="141"/>
      <c r="K96" s="142"/>
      <c r="L96" s="143"/>
    </row>
    <row r="97" spans="2:12" ht="22.5">
      <c r="B97" s="15"/>
      <c r="C97" s="15"/>
      <c r="D97" s="15"/>
      <c r="E97" s="15"/>
      <c r="F97" s="15"/>
      <c r="G97" s="15"/>
      <c r="H97" s="15"/>
      <c r="I97" s="60"/>
      <c r="J97" s="142"/>
      <c r="K97" s="144"/>
      <c r="L97" s="143"/>
    </row>
    <row r="98" spans="2:12" ht="18.75">
      <c r="B98" s="15"/>
      <c r="C98" s="15"/>
      <c r="D98" s="120"/>
      <c r="E98" s="15"/>
      <c r="F98" s="15"/>
      <c r="G98" s="15"/>
      <c r="H98" s="15"/>
      <c r="I98" s="59"/>
      <c r="J98" s="145"/>
      <c r="K98" s="145"/>
      <c r="L98" s="143"/>
    </row>
    <row r="99" spans="2:12" ht="18.75">
      <c r="B99" s="15"/>
      <c r="C99" s="15"/>
      <c r="D99" s="120"/>
      <c r="E99" s="15"/>
      <c r="F99" s="15"/>
      <c r="G99" s="15"/>
      <c r="H99" s="15"/>
      <c r="I99" s="59"/>
      <c r="J99" s="60"/>
      <c r="K99" s="59"/>
      <c r="L99" s="15"/>
    </row>
    <row r="100" ht="12.75">
      <c r="D100" s="121"/>
    </row>
    <row r="101" spans="4:10" ht="18.75">
      <c r="D101" s="120"/>
      <c r="I101" s="124"/>
      <c r="J101" s="124"/>
    </row>
    <row r="102" ht="18.75">
      <c r="D102" s="120"/>
    </row>
    <row r="103" ht="18.75">
      <c r="D103" s="120"/>
    </row>
    <row r="104" ht="18.75">
      <c r="D104" s="120"/>
    </row>
    <row r="105" ht="18.75">
      <c r="D105" s="120"/>
    </row>
    <row r="106" ht="18.75">
      <c r="D106" s="120"/>
    </row>
    <row r="107" ht="18.75">
      <c r="D107" s="120"/>
    </row>
    <row r="108" ht="18.75">
      <c r="D108" s="120"/>
    </row>
    <row r="109" ht="18.75">
      <c r="D109" s="15"/>
    </row>
    <row r="110" ht="18.75">
      <c r="D110" s="120"/>
    </row>
    <row r="111" ht="18.75">
      <c r="D111" s="120"/>
    </row>
    <row r="112" ht="18.75">
      <c r="D112" s="120"/>
    </row>
    <row r="113" ht="18.75">
      <c r="D113" s="120"/>
    </row>
    <row r="114" ht="18.75">
      <c r="D114" s="120"/>
    </row>
    <row r="115" ht="18.75">
      <c r="D115" s="120"/>
    </row>
    <row r="116" ht="18.75">
      <c r="D116" s="120"/>
    </row>
    <row r="117" ht="18.75">
      <c r="D117" s="120"/>
    </row>
    <row r="118" ht="18.75">
      <c r="D118" s="120"/>
    </row>
    <row r="120" ht="23.25">
      <c r="D120" s="7"/>
    </row>
    <row r="121" ht="18.75">
      <c r="D121" s="120"/>
    </row>
    <row r="122" ht="18.75">
      <c r="D122" s="15"/>
    </row>
    <row r="126" spans="4:5" ht="30">
      <c r="D126" s="119"/>
      <c r="E126" s="122"/>
    </row>
  </sheetData>
  <sheetProtection/>
  <mergeCells count="15">
    <mergeCell ref="B93:E93"/>
    <mergeCell ref="B8:B9"/>
    <mergeCell ref="J8:K8"/>
    <mergeCell ref="G8:G9"/>
    <mergeCell ref="H8:H9"/>
    <mergeCell ref="G93:I93"/>
    <mergeCell ref="M8:M9"/>
    <mergeCell ref="D8:D9"/>
    <mergeCell ref="E8:E9"/>
    <mergeCell ref="F8:F9"/>
    <mergeCell ref="I8:I9"/>
    <mergeCell ref="B5:K5"/>
    <mergeCell ref="C6:D6"/>
    <mergeCell ref="C7:D7"/>
    <mergeCell ref="C8:C9"/>
  </mergeCells>
  <printOptions/>
  <pageMargins left="0.31496062992125984" right="0.2362204724409449"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7</oddHeader>
  </headerFooter>
  <rowBreaks count="3" manualBreakCount="3">
    <brk id="26" max="10" man="1"/>
    <brk id="39" max="10" man="1"/>
    <brk id="63"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44" t="s">
        <v>74</v>
      </c>
      <c r="F4" s="244"/>
      <c r="G4" s="244"/>
      <c r="H4" s="244"/>
      <c r="I4" s="7"/>
    </row>
    <row r="5" spans="5:11" ht="24" thickBot="1">
      <c r="E5" s="7"/>
      <c r="F5" s="7"/>
      <c r="G5" s="7"/>
      <c r="H5" s="7" t="s">
        <v>3</v>
      </c>
      <c r="I5" s="7" t="s">
        <v>2</v>
      </c>
      <c r="K5" s="1"/>
    </row>
    <row r="6" spans="2:11" ht="12.75" customHeight="1">
      <c r="B6" s="236" t="s">
        <v>13</v>
      </c>
      <c r="C6" s="233" t="s">
        <v>8</v>
      </c>
      <c r="D6" s="236" t="s">
        <v>14</v>
      </c>
      <c r="E6" s="228" t="s">
        <v>15</v>
      </c>
      <c r="F6" s="228" t="s">
        <v>16</v>
      </c>
      <c r="G6" s="228" t="s">
        <v>0</v>
      </c>
      <c r="H6" s="228" t="s">
        <v>1</v>
      </c>
      <c r="I6" s="228" t="s">
        <v>17</v>
      </c>
      <c r="K6" s="225"/>
    </row>
    <row r="7" spans="2:11" ht="133.5" customHeight="1" thickBot="1">
      <c r="B7" s="237"/>
      <c r="C7" s="245"/>
      <c r="D7" s="243"/>
      <c r="E7" s="240"/>
      <c r="F7" s="240"/>
      <c r="G7" s="240"/>
      <c r="H7" s="240"/>
      <c r="I7" s="240"/>
      <c r="K7" s="225"/>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42" t="s">
        <v>50</v>
      </c>
      <c r="D35" s="242"/>
      <c r="E35" s="242"/>
      <c r="F35" s="242"/>
      <c r="G35" s="12"/>
      <c r="H35" s="13"/>
      <c r="I35" s="2"/>
    </row>
    <row r="36" spans="3:9" ht="23.25">
      <c r="C36" s="242"/>
      <c r="D36" s="242"/>
      <c r="E36" s="242"/>
      <c r="F36" s="242"/>
      <c r="G36" s="12"/>
      <c r="H36" s="13" t="s">
        <v>51</v>
      </c>
      <c r="I36" s="2"/>
    </row>
    <row r="37" spans="3:9" ht="14.25">
      <c r="C37" s="6" t="s">
        <v>3</v>
      </c>
      <c r="D37" s="6"/>
      <c r="E37" s="6"/>
      <c r="F37" s="5"/>
      <c r="G37" s="4"/>
      <c r="H37" s="5"/>
      <c r="I37" s="5"/>
    </row>
    <row r="38" ht="12.75">
      <c r="G38" s="3"/>
    </row>
    <row r="39" ht="12.75">
      <c r="G39" s="3"/>
    </row>
  </sheetData>
  <sheetProtection/>
  <mergeCells count="11">
    <mergeCell ref="E4:H4"/>
    <mergeCell ref="F6:F7"/>
    <mergeCell ref="G6:G7"/>
    <mergeCell ref="C6:C7"/>
    <mergeCell ref="B6:B7"/>
    <mergeCell ref="H6:H7"/>
    <mergeCell ref="C35:F36"/>
    <mergeCell ref="K6:K7"/>
    <mergeCell ref="D6:D7"/>
    <mergeCell ref="E6:E7"/>
    <mergeCell ref="I6:I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2024-05-03T08:56:23Z</cp:lastPrinted>
  <dcterms:created xsi:type="dcterms:W3CDTF">2009-12-17T12:30:57Z</dcterms:created>
  <dcterms:modified xsi:type="dcterms:W3CDTF">2024-05-03T11:36:53Z</dcterms:modified>
  <cp:category/>
  <cp:version/>
  <cp:contentType/>
  <cp:contentStatus/>
</cp:coreProperties>
</file>