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-серпень" sheetId="1" r:id="rId1"/>
  </sheets>
  <definedNames>
    <definedName name="_xlnm.Print_Titles" localSheetId="0">'січень-серпень'!$A:$A</definedName>
    <definedName name="_xlnm.Print_Area" localSheetId="0">'січень-серпень'!$A$1:$IF$20</definedName>
  </definedNames>
  <calcPr fullCalcOnLoad="1"/>
</workbook>
</file>

<file path=xl/sharedStrings.xml><?xml version="1.0" encoding="utf-8"?>
<sst xmlns="http://schemas.openxmlformats.org/spreadsheetml/2006/main" count="242" uniqueCount="71">
  <si>
    <t>Всього:</t>
  </si>
  <si>
    <t xml:space="preserve"> 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</si>
  <si>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</si>
  <si>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</si>
  <si>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</si>
  <si>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</si>
  <si>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</si>
  <si>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</si>
  <si>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</si>
  <si>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</si>
  <si>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</si>
  <si>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</si>
  <si>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180504 Єдиний податок з фізичних осіб </t>
  </si>
  <si>
    <t>18050000 Єдиний податок</t>
  </si>
  <si>
    <t xml:space="preserve">22010000 Плата за надання адміністративних послуг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</si>
  <si>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</si>
  <si>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</si>
  <si>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</si>
  <si>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</si>
  <si>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</si>
  <si>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</si>
  <si>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</si>
  <si>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</si>
  <si>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</si>
  <si>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</si>
  <si>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</si>
  <si>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</si>
  <si>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</si>
  <si>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</si>
  <si>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</si>
  <si>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11010000 Податок та збір на доходи фізичних осіб"</t>
  </si>
  <si>
    <t>11020200 Податок на прибуток</t>
  </si>
  <si>
    <t>Назва територіальної одиниці</t>
  </si>
  <si>
    <t>факт січень 2018 рік</t>
  </si>
  <si>
    <t>14000000 "Внутрішні податки на товари та послуги"</t>
  </si>
  <si>
    <t>розрах. план на січень 2018 року</t>
  </si>
  <si>
    <t>відх. до плану звіт.періоду тис.грн</t>
  </si>
  <si>
    <t>% відх.</t>
  </si>
  <si>
    <t>% вик. до річного плану</t>
  </si>
  <si>
    <t>14040000 "Акцизний податок"</t>
  </si>
  <si>
    <t>% вик.</t>
  </si>
  <si>
    <t>% вик. до плану звіт.періоду</t>
  </si>
  <si>
    <t>21081100  Адміністративні штрафи</t>
  </si>
  <si>
    <t xml:space="preserve">24060300 "Інші надходження"
</t>
  </si>
  <si>
    <t>13010200   "Рентна плата"</t>
  </si>
  <si>
    <t xml:space="preserve">% вик. річного до плану </t>
  </si>
  <si>
    <t>% відх. до річн.плану</t>
  </si>
  <si>
    <t>% відх. до річн.   плану</t>
  </si>
  <si>
    <t xml:space="preserve"> 18010100-18010400                                        Податок на нерухоме майно</t>
  </si>
  <si>
    <t>приріст у %</t>
  </si>
  <si>
    <t>приріст           у %</t>
  </si>
  <si>
    <t>% викон. до плану зв.періоду</t>
  </si>
  <si>
    <t>% вик.до плану зв.періоду</t>
  </si>
  <si>
    <t>приріст              у %</t>
  </si>
  <si>
    <t>Н- Єгорівський тер.орг.</t>
  </si>
  <si>
    <t xml:space="preserve">питома вага </t>
  </si>
  <si>
    <t>питома вага</t>
  </si>
  <si>
    <t>% вик.до річного пану</t>
  </si>
  <si>
    <t xml:space="preserve">% вик. до річного плану </t>
  </si>
  <si>
    <t xml:space="preserve">                                               Земля всього</t>
  </si>
  <si>
    <t>по тер.органах</t>
  </si>
  <si>
    <t>план на 2021 рік</t>
  </si>
  <si>
    <t>розрах. план на січень-лютий          2021 року</t>
  </si>
  <si>
    <t>факт січень-лютий          2021 рік</t>
  </si>
  <si>
    <t>13030100- 13040100</t>
  </si>
  <si>
    <t>Надходження  за січень - березеньй  2021 року  в розрізі податків та зборів по територіальних органах</t>
  </si>
  <si>
    <t>розрах. план на січень-березень         2021 року</t>
  </si>
  <si>
    <t>факт січень-березень        2021 рік</t>
  </si>
  <si>
    <t>факт січень -березень           2021 рік</t>
  </si>
  <si>
    <t>факт січень -березень2021 рік</t>
  </si>
  <si>
    <t xml:space="preserve">Таблиця 2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</si>
</sst>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  <numFmt numFmtId="190" formatCode="0.00000000"/>
    <numFmt numFmtId="191" formatCode="0.00000000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17" xfId="0" applyNumberFormat="1" applyBorder="1" applyAlignment="1">
      <alignment/>
    </xf>
    <xf numFmtId="183" fontId="0" fillId="0" borderId="13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 horizontal="center"/>
    </xf>
    <xf numFmtId="182" fontId="0" fillId="0" borderId="10" xfId="0" applyNumberForma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22" xfId="0" applyNumberFormat="1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3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82" fontId="0" fillId="0" borderId="24" xfId="0" applyNumberFormat="1" applyBorder="1" applyAlignment="1">
      <alignment horizontal="center"/>
    </xf>
    <xf numFmtId="182" fontId="0" fillId="0" borderId="0" xfId="0" applyNumberFormat="1" applyAlignment="1">
      <alignment/>
    </xf>
    <xf numFmtId="183" fontId="0" fillId="0" borderId="16" xfId="0" applyNumberFormat="1" applyBorder="1" applyAlignment="1">
      <alignment horizontal="center"/>
    </xf>
    <xf numFmtId="0" fontId="0" fillId="0" borderId="21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183" fontId="0" fillId="0" borderId="13" xfId="0" applyNumberFormat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0" fillId="0" borderId="26" xfId="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182" fontId="0" fillId="0" borderId="27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83" fontId="0" fillId="0" borderId="19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183" fontId="0" fillId="0" borderId="19" xfId="0" applyNumberFormat="1" applyFont="1" applyBorder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183" fontId="0" fillId="0" borderId="20" xfId="0" applyNumberFormat="1" applyFon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182" fontId="0" fillId="0" borderId="21" xfId="0" applyNumberFormat="1" applyFont="1" applyBorder="1" applyAlignment="1">
      <alignment horizontal="center"/>
    </xf>
    <xf numFmtId="183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83" fontId="0" fillId="0" borderId="11" xfId="0" applyNumberFormat="1" applyFont="1" applyBorder="1" applyAlignment="1">
      <alignment horizontal="center"/>
    </xf>
    <xf numFmtId="18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82" fontId="0" fillId="33" borderId="12" xfId="0" applyNumberFormat="1" applyFont="1" applyFill="1" applyBorder="1" applyAlignment="1">
      <alignment horizontal="center"/>
    </xf>
    <xf numFmtId="183" fontId="0" fillId="0" borderId="30" xfId="0" applyNumberFormat="1" applyBorder="1" applyAlignment="1">
      <alignment/>
    </xf>
    <xf numFmtId="183" fontId="0" fillId="0" borderId="31" xfId="0" applyNumberFormat="1" applyBorder="1" applyAlignment="1">
      <alignment/>
    </xf>
    <xf numFmtId="183" fontId="0" fillId="0" borderId="30" xfId="0" applyNumberFormat="1" applyBorder="1" applyAlignment="1">
      <alignment horizontal="center"/>
    </xf>
    <xf numFmtId="183" fontId="0" fillId="0" borderId="32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0" fillId="0" borderId="3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/>
    </xf>
    <xf numFmtId="182" fontId="0" fillId="0" borderId="19" xfId="0" applyNumberFormat="1" applyBorder="1" applyAlignment="1">
      <alignment horizontal="center"/>
    </xf>
    <xf numFmtId="182" fontId="0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82" fontId="0" fillId="0" borderId="11" xfId="0" applyNumberFormat="1" applyFont="1" applyBorder="1" applyAlignment="1">
      <alignment horizontal="center"/>
    </xf>
    <xf numFmtId="181" fontId="0" fillId="0" borderId="21" xfId="0" applyNumberFormat="1" applyBorder="1" applyAlignment="1">
      <alignment/>
    </xf>
    <xf numFmtId="182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horizontal="center"/>
    </xf>
    <xf numFmtId="183" fontId="0" fillId="33" borderId="0" xfId="0" applyNumberFormat="1" applyFill="1" applyBorder="1" applyAlignment="1">
      <alignment horizontal="center"/>
    </xf>
    <xf numFmtId="182" fontId="0" fillId="0" borderId="3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82" fontId="0" fillId="0" borderId="24" xfId="0" applyNumberFormat="1" applyFont="1" applyBorder="1" applyAlignment="1">
      <alignment horizontal="center"/>
    </xf>
    <xf numFmtId="182" fontId="0" fillId="0" borderId="35" xfId="0" applyNumberFormat="1" applyFont="1" applyBorder="1" applyAlignment="1">
      <alignment horizontal="center"/>
    </xf>
    <xf numFmtId="182" fontId="1" fillId="34" borderId="36" xfId="0" applyNumberFormat="1" applyFont="1" applyFill="1" applyBorder="1" applyAlignment="1">
      <alignment horizontal="center"/>
    </xf>
    <xf numFmtId="182" fontId="0" fillId="0" borderId="37" xfId="0" applyNumberFormat="1" applyFont="1" applyBorder="1" applyAlignment="1">
      <alignment horizontal="center"/>
    </xf>
    <xf numFmtId="182" fontId="1" fillId="34" borderId="25" xfId="0" applyNumberFormat="1" applyFont="1" applyFill="1" applyBorder="1" applyAlignment="1">
      <alignment horizontal="center"/>
    </xf>
    <xf numFmtId="183" fontId="0" fillId="0" borderId="24" xfId="0" applyNumberFormat="1" applyFont="1" applyBorder="1" applyAlignment="1">
      <alignment horizontal="center"/>
    </xf>
    <xf numFmtId="183" fontId="1" fillId="34" borderId="36" xfId="0" applyNumberFormat="1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183" fontId="1" fillId="34" borderId="39" xfId="0" applyNumberFormat="1" applyFont="1" applyFill="1" applyBorder="1" applyAlignment="1">
      <alignment horizontal="center"/>
    </xf>
    <xf numFmtId="182" fontId="1" fillId="34" borderId="18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83" fontId="0" fillId="0" borderId="2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82" fontId="1" fillId="34" borderId="38" xfId="0" applyNumberFormat="1" applyFont="1" applyFill="1" applyBorder="1" applyAlignment="1">
      <alignment horizontal="center"/>
    </xf>
    <xf numFmtId="182" fontId="1" fillId="34" borderId="39" xfId="0" applyNumberFormat="1" applyFont="1" applyFill="1" applyBorder="1" applyAlignment="1">
      <alignment horizontal="center"/>
    </xf>
    <xf numFmtId="182" fontId="0" fillId="0" borderId="35" xfId="0" applyNumberFormat="1" applyBorder="1" applyAlignment="1">
      <alignment horizontal="center"/>
    </xf>
    <xf numFmtId="183" fontId="0" fillId="0" borderId="35" xfId="0" applyNumberFormat="1" applyBorder="1" applyAlignment="1">
      <alignment horizontal="center"/>
    </xf>
    <xf numFmtId="182" fontId="1" fillId="34" borderId="29" xfId="0" applyNumberFormat="1" applyFont="1" applyFill="1" applyBorder="1" applyAlignment="1">
      <alignment horizontal="center"/>
    </xf>
    <xf numFmtId="182" fontId="0" fillId="33" borderId="0" xfId="0" applyNumberFormat="1" applyFill="1" applyAlignment="1">
      <alignment horizontal="center"/>
    </xf>
    <xf numFmtId="183" fontId="1" fillId="34" borderId="18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83" fontId="1" fillId="34" borderId="40" xfId="0" applyNumberFormat="1" applyFont="1" applyFill="1" applyBorder="1" applyAlignment="1">
      <alignment horizontal="center"/>
    </xf>
    <xf numFmtId="182" fontId="1" fillId="34" borderId="41" xfId="0" applyNumberFormat="1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 wrapText="1"/>
    </xf>
    <xf numFmtId="183" fontId="1" fillId="34" borderId="38" xfId="0" applyNumberFormat="1" applyFont="1" applyFill="1" applyBorder="1" applyAlignment="1">
      <alignment horizontal="center"/>
    </xf>
    <xf numFmtId="182" fontId="1" fillId="34" borderId="40" xfId="0" applyNumberFormat="1" applyFont="1" applyFill="1" applyBorder="1" applyAlignment="1">
      <alignment horizontal="center"/>
    </xf>
    <xf numFmtId="183" fontId="1" fillId="33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183" fontId="1" fillId="34" borderId="42" xfId="0" applyNumberFormat="1" applyFont="1" applyFill="1" applyBorder="1" applyAlignment="1">
      <alignment horizontal="center"/>
    </xf>
    <xf numFmtId="182" fontId="0" fillId="33" borderId="17" xfId="0" applyNumberFormat="1" applyFont="1" applyFill="1" applyBorder="1" applyAlignment="1">
      <alignment horizontal="center"/>
    </xf>
    <xf numFmtId="182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183" fontId="0" fillId="0" borderId="13" xfId="0" applyNumberFormat="1" applyFont="1" applyBorder="1" applyAlignment="1">
      <alignment horizontal="center"/>
    </xf>
    <xf numFmtId="182" fontId="0" fillId="33" borderId="0" xfId="0" applyNumberFormat="1" applyFont="1" applyFill="1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183" fontId="0" fillId="0" borderId="33" xfId="0" applyNumberForma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82" fontId="0" fillId="0" borderId="22" xfId="0" applyNumberFormat="1" applyFont="1" applyBorder="1" applyAlignment="1">
      <alignment horizontal="center"/>
    </xf>
    <xf numFmtId="182" fontId="1" fillId="34" borderId="4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34" borderId="29" xfId="0" applyFont="1" applyFill="1" applyBorder="1" applyAlignment="1">
      <alignment/>
    </xf>
    <xf numFmtId="0" fontId="1" fillId="34" borderId="44" xfId="0" applyFont="1" applyFill="1" applyBorder="1" applyAlignment="1">
      <alignment horizontal="center" vertical="center" wrapText="1"/>
    </xf>
    <xf numFmtId="182" fontId="0" fillId="0" borderId="0" xfId="0" applyNumberFormat="1" applyAlignment="1">
      <alignment horizontal="center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183" fontId="0" fillId="0" borderId="17" xfId="0" applyNumberFormat="1" applyBorder="1" applyAlignment="1">
      <alignment horizontal="center"/>
    </xf>
    <xf numFmtId="182" fontId="0" fillId="0" borderId="33" xfId="0" applyNumberFormat="1" applyBorder="1" applyAlignment="1">
      <alignment horizontal="center"/>
    </xf>
    <xf numFmtId="183" fontId="0" fillId="0" borderId="35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183" fontId="1" fillId="34" borderId="29" xfId="0" applyNumberFormat="1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10" xfId="0" applyNumberFormat="1" applyFont="1" applyBorder="1" applyAlignment="1">
      <alignment/>
    </xf>
    <xf numFmtId="182" fontId="0" fillId="33" borderId="21" xfId="0" applyNumberFormat="1" applyFont="1" applyFill="1" applyBorder="1" applyAlignment="1">
      <alignment horizontal="center"/>
    </xf>
    <xf numFmtId="182" fontId="0" fillId="33" borderId="21" xfId="0" applyNumberFormat="1" applyFill="1" applyBorder="1" applyAlignment="1">
      <alignment horizontal="center"/>
    </xf>
    <xf numFmtId="182" fontId="0" fillId="33" borderId="12" xfId="0" applyNumberFormat="1" applyFill="1" applyBorder="1" applyAlignment="1">
      <alignment horizontal="center"/>
    </xf>
    <xf numFmtId="0" fontId="1" fillId="34" borderId="44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/>
    </xf>
    <xf numFmtId="0" fontId="1" fillId="0" borderId="36" xfId="0" applyFont="1" applyFill="1" applyBorder="1" applyAlignment="1">
      <alignment horizontal="center" vertical="top" wrapText="1"/>
    </xf>
    <xf numFmtId="182" fontId="0" fillId="33" borderId="22" xfId="0" applyNumberFormat="1" applyFont="1" applyFill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4" borderId="29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wrapText="1"/>
    </xf>
    <xf numFmtId="0" fontId="0" fillId="34" borderId="39" xfId="0" applyFill="1" applyBorder="1" applyAlignment="1">
      <alignment wrapText="1"/>
    </xf>
    <xf numFmtId="0" fontId="0" fillId="34" borderId="44" xfId="0" applyFill="1" applyBorder="1" applyAlignment="1">
      <alignment wrapText="1"/>
    </xf>
    <xf numFmtId="0" fontId="0" fillId="34" borderId="49" xfId="0" applyFill="1" applyBorder="1" applyAlignment="1">
      <alignment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F27"/>
  <sheetViews>
    <sheetView tabSelected="1" view="pageBreakPreview" zoomScaleSheetLayoutView="100" zoomScalePageLayoutView="0" workbookViewId="0" topLeftCell="A1">
      <pane xSplit="1" topLeftCell="EF1" activePane="topRight" state="frozen"/>
      <selection pane="topLeft" activeCell="A1" sqref="A1"/>
      <selection pane="topRight" activeCell="IA7" sqref="IA7"/>
    </sheetView>
  </sheetViews>
  <sheetFormatPr defaultColWidth="9.75390625" defaultRowHeight="12.75"/>
  <cols>
    <col min="1" max="1" width="26.00390625" style="0" customWidth="1"/>
    <col min="2" max="2" width="10.875" style="0" customWidth="1"/>
    <col min="3" max="3" width="10.125" style="0" customWidth="1"/>
    <col min="4" max="5" width="10.625" style="0" customWidth="1"/>
    <col min="6" max="7" width="8.625" style="0" customWidth="1"/>
    <col min="8" max="9" width="9.875" style="0" customWidth="1"/>
    <col min="10" max="10" width="8.25390625" style="0" customWidth="1"/>
    <col min="11" max="11" width="9.875" style="0" customWidth="1"/>
    <col min="12" max="12" width="9.75390625" style="0" customWidth="1"/>
    <col min="13" max="13" width="8.125" style="0" customWidth="1"/>
    <col min="14" max="14" width="6.875" style="0" customWidth="1"/>
    <col min="15" max="15" width="8.00390625" style="0" customWidth="1"/>
    <col min="16" max="16" width="10.625" style="0" customWidth="1"/>
    <col min="17" max="18" width="10.125" style="0" customWidth="1"/>
    <col min="19" max="19" width="10.375" style="0" customWidth="1"/>
    <col min="20" max="20" width="8.375" style="0" customWidth="1"/>
    <col min="21" max="21" width="9.125" style="0" customWidth="1"/>
    <col min="22" max="23" width="7.875" style="0" customWidth="1"/>
    <col min="24" max="24" width="8.625" style="0" customWidth="1"/>
    <col min="25" max="25" width="8.875" style="0" customWidth="1"/>
    <col min="26" max="26" width="8.25390625" style="0" customWidth="1"/>
    <col min="27" max="29" width="8.375" style="0" customWidth="1"/>
    <col min="30" max="30" width="8.00390625" style="0" customWidth="1"/>
    <col min="31" max="31" width="8.875" style="0" customWidth="1"/>
    <col min="32" max="32" width="10.625" style="0" customWidth="1"/>
    <col min="33" max="34" width="8.25390625" style="0" customWidth="1"/>
    <col min="35" max="35" width="7.75390625" style="0" customWidth="1"/>
    <col min="36" max="36" width="8.00390625" style="0" customWidth="1"/>
    <col min="37" max="37" width="8.75390625" style="0" customWidth="1"/>
    <col min="38" max="38" width="10.25390625" style="0" customWidth="1"/>
    <col min="39" max="39" width="9.875" style="0" customWidth="1"/>
    <col min="40" max="40" width="8.875" style="0" customWidth="1"/>
    <col min="41" max="41" width="6.75390625" style="0" customWidth="1"/>
    <col min="42" max="42" width="9.625" style="0" customWidth="1"/>
    <col min="43" max="43" width="10.75390625" style="0" customWidth="1"/>
    <col min="44" max="45" width="9.875" style="0" customWidth="1"/>
    <col min="46" max="46" width="6.875" style="0" customWidth="1"/>
    <col min="47" max="47" width="8.00390625" style="0" customWidth="1"/>
    <col min="48" max="48" width="8.625" style="0" customWidth="1"/>
    <col min="49" max="49" width="8.125" style="0" customWidth="1"/>
    <col min="50" max="50" width="14.375" style="0" hidden="1" customWidth="1"/>
    <col min="51" max="51" width="19.625" style="0" hidden="1" customWidth="1"/>
    <col min="52" max="53" width="8.375" style="0" customWidth="1"/>
    <col min="54" max="54" width="9.625" style="0" customWidth="1"/>
    <col min="55" max="55" width="8.25390625" style="0" customWidth="1"/>
    <col min="56" max="56" width="8.625" style="0" customWidth="1"/>
    <col min="57" max="57" width="13.125" style="0" hidden="1" customWidth="1"/>
    <col min="58" max="59" width="14.875" style="0" hidden="1" customWidth="1"/>
    <col min="60" max="60" width="8.25390625" style="0" customWidth="1"/>
    <col min="61" max="62" width="8.125" style="0" customWidth="1"/>
    <col min="63" max="63" width="6.00390625" style="0" customWidth="1"/>
    <col min="64" max="64" width="9.375" style="0" customWidth="1"/>
    <col min="65" max="65" width="13.625" style="0" hidden="1" customWidth="1"/>
    <col min="66" max="66" width="12.75390625" style="0" hidden="1" customWidth="1"/>
    <col min="67" max="67" width="9.125" style="0" hidden="1" customWidth="1"/>
    <col min="68" max="68" width="9.875" style="0" customWidth="1"/>
    <col min="69" max="69" width="9.25390625" style="0" customWidth="1"/>
    <col min="70" max="70" width="8.375" style="0" customWidth="1"/>
    <col min="71" max="71" width="7.125" style="0" customWidth="1"/>
    <col min="72" max="72" width="8.625" style="0" customWidth="1"/>
    <col min="73" max="73" width="13.00390625" style="0" hidden="1" customWidth="1"/>
    <col min="74" max="74" width="14.75390625" style="0" hidden="1" customWidth="1"/>
    <col min="75" max="75" width="9.125" style="0" hidden="1" customWidth="1"/>
    <col min="76" max="76" width="9.75390625" style="0" customWidth="1"/>
    <col min="77" max="77" width="10.25390625" style="0" customWidth="1"/>
    <col min="78" max="78" width="9.125" style="0" customWidth="1"/>
    <col min="79" max="79" width="8.25390625" style="0" customWidth="1"/>
    <col min="80" max="80" width="9.75390625" style="0" customWidth="1"/>
    <col min="81" max="81" width="10.75390625" style="0" customWidth="1"/>
    <col min="82" max="82" width="10.00390625" style="0" customWidth="1"/>
    <col min="83" max="87" width="8.25390625" style="0" customWidth="1"/>
    <col min="88" max="88" width="9.625" style="0" customWidth="1"/>
    <col min="89" max="89" width="13.25390625" style="0" hidden="1" customWidth="1"/>
    <col min="90" max="90" width="13.375" style="0" hidden="1" customWidth="1"/>
    <col min="91" max="91" width="9.125" style="0" hidden="1" customWidth="1"/>
    <col min="92" max="92" width="10.25390625" style="0" customWidth="1"/>
    <col min="93" max="93" width="9.75390625" style="0" customWidth="1"/>
    <col min="94" max="94" width="9.125" style="0" customWidth="1"/>
    <col min="95" max="95" width="7.375" style="0" customWidth="1"/>
    <col min="96" max="96" width="8.625" style="0" customWidth="1"/>
    <col min="97" max="97" width="18.00390625" style="0" hidden="1" customWidth="1"/>
    <col min="98" max="98" width="15.25390625" style="0" hidden="1" customWidth="1"/>
    <col min="99" max="99" width="9.125" style="0" hidden="1" customWidth="1"/>
    <col min="100" max="100" width="10.25390625" style="0" customWidth="1"/>
    <col min="101" max="101" width="10.375" style="0" customWidth="1"/>
    <col min="102" max="102" width="9.375" style="0" customWidth="1"/>
    <col min="103" max="103" width="8.25390625" style="0" customWidth="1"/>
    <col min="104" max="104" width="8.75390625" style="0" customWidth="1"/>
    <col min="105" max="105" width="16.125" style="0" hidden="1" customWidth="1"/>
    <col min="106" max="106" width="13.875" style="0" hidden="1" customWidth="1"/>
    <col min="107" max="107" width="9.125" style="0" hidden="1" customWidth="1"/>
    <col min="108" max="108" width="10.25390625" style="0" customWidth="1"/>
    <col min="109" max="109" width="8.25390625" style="0" customWidth="1"/>
    <col min="110" max="110" width="9.125" style="0" customWidth="1"/>
    <col min="111" max="111" width="7.25390625" style="0" customWidth="1"/>
    <col min="112" max="112" width="8.75390625" style="0" customWidth="1"/>
    <col min="113" max="113" width="15.25390625" style="0" hidden="1" customWidth="1"/>
    <col min="114" max="114" width="14.00390625" style="0" hidden="1" customWidth="1"/>
    <col min="115" max="115" width="9.125" style="0" hidden="1" customWidth="1"/>
    <col min="116" max="116" width="10.75390625" style="0" hidden="1" customWidth="1"/>
    <col min="117" max="117" width="11.375" style="0" hidden="1" customWidth="1"/>
    <col min="118" max="118" width="11.875" style="0" hidden="1" customWidth="1"/>
    <col min="119" max="119" width="9.125" style="0" hidden="1" customWidth="1"/>
    <col min="120" max="120" width="11.00390625" style="0" hidden="1" customWidth="1"/>
    <col min="121" max="121" width="12.125" style="0" hidden="1" customWidth="1"/>
    <col min="122" max="122" width="12.25390625" style="0" hidden="1" customWidth="1"/>
    <col min="123" max="123" width="9.125" style="0" hidden="1" customWidth="1"/>
    <col min="124" max="124" width="22.00390625" style="0" hidden="1" customWidth="1"/>
    <col min="125" max="125" width="14.875" style="0" hidden="1" customWidth="1"/>
    <col min="126" max="126" width="13.00390625" style="0" hidden="1" customWidth="1"/>
    <col min="127" max="127" width="9.125" style="0" hidden="1" customWidth="1"/>
    <col min="128" max="128" width="10.00390625" style="0" customWidth="1"/>
    <col min="129" max="130" width="9.875" style="0" customWidth="1"/>
    <col min="131" max="131" width="7.625" style="0" customWidth="1"/>
    <col min="132" max="132" width="8.25390625" style="0" customWidth="1"/>
    <col min="133" max="133" width="8.375" style="0" customWidth="1"/>
    <col min="134" max="134" width="7.875" style="0" customWidth="1"/>
    <col min="135" max="135" width="9.375" style="0" customWidth="1"/>
    <col min="136" max="136" width="7.75390625" style="0" customWidth="1"/>
    <col min="137" max="137" width="11.75390625" style="0" customWidth="1"/>
    <col min="138" max="138" width="10.00390625" style="0" customWidth="1"/>
    <col min="139" max="139" width="11.25390625" style="0" customWidth="1"/>
    <col min="140" max="140" width="9.75390625" style="0" customWidth="1"/>
    <col min="141" max="141" width="9.25390625" style="0" customWidth="1"/>
    <col min="142" max="142" width="8.75390625" style="0" customWidth="1"/>
    <col min="143" max="144" width="7.875" style="0" customWidth="1"/>
    <col min="145" max="145" width="9.00390625" style="0" customWidth="1"/>
    <col min="146" max="146" width="14.25390625" style="0" hidden="1" customWidth="1"/>
    <col min="147" max="147" width="16.875" style="0" hidden="1" customWidth="1"/>
    <col min="148" max="148" width="9.125" style="0" hidden="1" customWidth="1"/>
    <col min="149" max="149" width="10.75390625" style="0" hidden="1" customWidth="1"/>
    <col min="150" max="150" width="0.37109375" style="0" hidden="1" customWidth="1"/>
    <col min="151" max="151" width="13.875" style="0" hidden="1" customWidth="1"/>
    <col min="152" max="152" width="9.125" style="0" hidden="1" customWidth="1"/>
    <col min="153" max="154" width="9.75390625" style="0" customWidth="1"/>
    <col min="155" max="155" width="9.25390625" style="0" customWidth="1"/>
    <col min="156" max="156" width="8.125" style="0" customWidth="1"/>
    <col min="157" max="159" width="9.75390625" style="0" customWidth="1"/>
    <col min="160" max="160" width="10.25390625" style="0" customWidth="1"/>
    <col min="161" max="161" width="7.75390625" style="0" customWidth="1"/>
    <col min="162" max="162" width="11.125" style="0" customWidth="1"/>
    <col min="163" max="163" width="15.25390625" style="0" hidden="1" customWidth="1"/>
    <col min="164" max="164" width="13.625" style="0" hidden="1" customWidth="1"/>
    <col min="165" max="165" width="10.00390625" style="0" customWidth="1"/>
    <col min="166" max="166" width="10.125" style="0" customWidth="1"/>
    <col min="167" max="167" width="9.125" style="0" customWidth="1"/>
    <col min="168" max="168" width="7.75390625" style="0" customWidth="1"/>
    <col min="169" max="169" width="9.00390625" style="0" customWidth="1"/>
    <col min="170" max="170" width="10.125" style="0" customWidth="1"/>
    <col min="171" max="171" width="9.875" style="0" customWidth="1"/>
    <col min="172" max="172" width="7.125" style="0" customWidth="1"/>
    <col min="173" max="173" width="7.25390625" style="0" customWidth="1"/>
    <col min="174" max="174" width="8.25390625" style="0" customWidth="1"/>
    <col min="175" max="175" width="14.125" style="0" hidden="1" customWidth="1"/>
    <col min="176" max="176" width="13.125" style="0" hidden="1" customWidth="1"/>
    <col min="177" max="177" width="9.125" style="0" hidden="1" customWidth="1"/>
    <col min="178" max="178" width="12.00390625" style="0" hidden="1" customWidth="1"/>
    <col min="179" max="179" width="13.875" style="0" hidden="1" customWidth="1"/>
    <col min="180" max="180" width="11.625" style="0" hidden="1" customWidth="1"/>
    <col min="181" max="181" width="9.125" style="0" hidden="1" customWidth="1"/>
    <col min="182" max="182" width="13.25390625" style="0" hidden="1" customWidth="1"/>
    <col min="183" max="183" width="13.00390625" style="0" hidden="1" customWidth="1"/>
    <col min="184" max="184" width="11.125" style="0" hidden="1" customWidth="1"/>
    <col min="185" max="185" width="9.125" style="0" hidden="1" customWidth="1"/>
    <col min="186" max="186" width="12.00390625" style="0" hidden="1" customWidth="1"/>
    <col min="187" max="188" width="13.125" style="0" hidden="1" customWidth="1"/>
    <col min="189" max="189" width="9.125" style="0" hidden="1" customWidth="1"/>
    <col min="190" max="190" width="0.12890625" style="0" hidden="1" customWidth="1"/>
    <col min="191" max="191" width="13.625" style="0" hidden="1" customWidth="1"/>
    <col min="192" max="192" width="11.625" style="0" hidden="1" customWidth="1"/>
    <col min="193" max="193" width="9.125" style="0" hidden="1" customWidth="1"/>
    <col min="194" max="194" width="11.00390625" style="0" hidden="1" customWidth="1"/>
    <col min="195" max="195" width="16.00390625" style="0" hidden="1" customWidth="1"/>
    <col min="196" max="196" width="12.00390625" style="0" hidden="1" customWidth="1"/>
    <col min="197" max="197" width="9.125" style="0" hidden="1" customWidth="1"/>
    <col min="198" max="198" width="11.875" style="0" hidden="1" customWidth="1"/>
    <col min="199" max="199" width="15.125" style="0" hidden="1" customWidth="1"/>
    <col min="200" max="200" width="16.375" style="0" hidden="1" customWidth="1"/>
    <col min="201" max="201" width="9.125" style="0" hidden="1" customWidth="1"/>
    <col min="202" max="202" width="11.125" style="0" hidden="1" customWidth="1"/>
    <col min="203" max="203" width="13.125" style="0" hidden="1" customWidth="1"/>
    <col min="204" max="204" width="11.375" style="0" hidden="1" customWidth="1"/>
    <col min="205" max="205" width="9.00390625" style="0" hidden="1" customWidth="1"/>
    <col min="206" max="207" width="12.25390625" style="0" hidden="1" customWidth="1"/>
    <col min="208" max="208" width="13.375" style="0" hidden="1" customWidth="1"/>
    <col min="209" max="209" width="9.125" style="0" hidden="1" customWidth="1"/>
    <col min="210" max="210" width="18.25390625" style="0" hidden="1" customWidth="1"/>
    <col min="211" max="211" width="17.875" style="0" hidden="1" customWidth="1"/>
    <col min="212" max="212" width="14.75390625" style="0" hidden="1" customWidth="1"/>
    <col min="213" max="213" width="8.375" style="0" customWidth="1"/>
    <col min="214" max="214" width="8.25390625" style="0" customWidth="1"/>
    <col min="215" max="215" width="8.00390625" style="0" customWidth="1"/>
    <col min="216" max="216" width="7.125" style="0" customWidth="1"/>
    <col min="217" max="217" width="8.125" style="0" customWidth="1"/>
    <col min="218" max="218" width="10.625" style="0" customWidth="1"/>
    <col min="219" max="219" width="9.75390625" style="0" customWidth="1"/>
    <col min="220" max="220" width="9.125" style="0" customWidth="1"/>
    <col min="221" max="221" width="7.75390625" style="0" customWidth="1"/>
    <col min="222" max="222" width="8.125" style="0" customWidth="1"/>
    <col min="223" max="223" width="8.25390625" style="0" customWidth="1"/>
    <col min="224" max="224" width="8.125" style="0" customWidth="1"/>
    <col min="225" max="225" width="8.625" style="0" customWidth="1"/>
    <col min="226" max="226" width="7.25390625" style="0" customWidth="1"/>
    <col min="227" max="227" width="8.625" style="0" customWidth="1"/>
    <col min="228" max="228" width="9.875" style="0" customWidth="1"/>
    <col min="229" max="229" width="8.00390625" style="0" customWidth="1"/>
    <col min="230" max="230" width="9.75390625" style="0" customWidth="1"/>
    <col min="231" max="231" width="7.75390625" style="0" customWidth="1"/>
    <col min="232" max="232" width="9.75390625" style="0" customWidth="1"/>
    <col min="233" max="233" width="10.875" style="0" customWidth="1"/>
    <col min="234" max="234" width="10.125" style="0" customWidth="1"/>
    <col min="235" max="236" width="10.25390625" style="0" customWidth="1"/>
    <col min="237" max="238" width="7.875" style="0" customWidth="1"/>
    <col min="239" max="239" width="8.375" style="0" customWidth="1"/>
  </cols>
  <sheetData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8"/>
      <c r="N2" s="168" t="s">
        <v>70</v>
      </c>
      <c r="O2" s="168"/>
      <c r="P2" s="1"/>
      <c r="Q2" s="1"/>
    </row>
    <row r="3" spans="1:238" ht="18">
      <c r="A3" s="14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HY3" s="14"/>
      <c r="HZ3" s="14"/>
      <c r="IA3" s="14"/>
      <c r="IB3" s="14"/>
      <c r="IC3" s="14"/>
      <c r="ID3" s="14"/>
    </row>
    <row r="4" spans="10:238" ht="18.75" thickBot="1">
      <c r="J4" s="15"/>
      <c r="K4" s="15"/>
      <c r="L4" s="15"/>
      <c r="M4" s="15"/>
      <c r="N4" s="15"/>
      <c r="O4" s="15"/>
      <c r="P4" s="142"/>
      <c r="Q4" s="142"/>
      <c r="EG4" s="142"/>
      <c r="EH4" s="142"/>
      <c r="EI4" s="142"/>
      <c r="EJ4" s="142"/>
      <c r="EK4" s="142"/>
      <c r="EL4" s="142"/>
      <c r="HY4" s="85"/>
      <c r="HZ4" s="85"/>
      <c r="IA4" s="85"/>
      <c r="IB4" s="85"/>
      <c r="IC4" s="85"/>
      <c r="ID4" s="85"/>
    </row>
    <row r="5" spans="1:240" ht="105" customHeight="1" thickBot="1">
      <c r="A5" s="97" t="s">
        <v>32</v>
      </c>
      <c r="B5" s="185" t="s">
        <v>30</v>
      </c>
      <c r="C5" s="186"/>
      <c r="D5" s="186"/>
      <c r="E5" s="186"/>
      <c r="F5" s="186"/>
      <c r="G5" s="186"/>
      <c r="H5" s="186"/>
      <c r="I5" s="155"/>
      <c r="J5" s="190" t="s">
        <v>31</v>
      </c>
      <c r="K5" s="191"/>
      <c r="L5" s="191"/>
      <c r="M5" s="191"/>
      <c r="N5" s="191"/>
      <c r="O5" s="192"/>
      <c r="P5" s="138" t="s">
        <v>64</v>
      </c>
      <c r="Q5" s="156" t="s">
        <v>44</v>
      </c>
      <c r="R5" s="178" t="s">
        <v>34</v>
      </c>
      <c r="S5" s="179"/>
      <c r="T5" s="179"/>
      <c r="U5" s="179"/>
      <c r="V5" s="179"/>
      <c r="W5" s="149"/>
      <c r="X5" s="146"/>
      <c r="Y5" s="190" t="s">
        <v>18</v>
      </c>
      <c r="Z5" s="191"/>
      <c r="AA5" s="191"/>
      <c r="AB5" s="191"/>
      <c r="AC5" s="191"/>
      <c r="AD5" s="191"/>
      <c r="AE5" s="190" t="s">
        <v>19</v>
      </c>
      <c r="AF5" s="191"/>
      <c r="AG5" s="191"/>
      <c r="AH5" s="191"/>
      <c r="AI5" s="191"/>
      <c r="AJ5" s="191"/>
      <c r="AK5" s="190" t="s">
        <v>39</v>
      </c>
      <c r="AL5" s="191"/>
      <c r="AM5" s="191"/>
      <c r="AN5" s="191"/>
      <c r="AO5" s="191"/>
      <c r="AP5" s="185" t="s">
        <v>48</v>
      </c>
      <c r="AQ5" s="186"/>
      <c r="AR5" s="186"/>
      <c r="AS5" s="186"/>
      <c r="AT5" s="186"/>
      <c r="AU5" s="148"/>
      <c r="AV5" s="121"/>
      <c r="AW5" s="174" t="s">
        <v>2</v>
      </c>
      <c r="AX5" s="174"/>
      <c r="AY5" s="174"/>
      <c r="AZ5" s="174"/>
      <c r="BA5" s="174"/>
      <c r="BB5" s="174"/>
      <c r="BC5" s="174"/>
      <c r="BD5" s="173" t="s">
        <v>3</v>
      </c>
      <c r="BE5" s="174"/>
      <c r="BF5" s="174"/>
      <c r="BG5" s="174"/>
      <c r="BH5" s="174"/>
      <c r="BI5" s="174"/>
      <c r="BJ5" s="174"/>
      <c r="BK5" s="175"/>
      <c r="BL5" s="173" t="s">
        <v>11</v>
      </c>
      <c r="BM5" s="174"/>
      <c r="BN5" s="174"/>
      <c r="BO5" s="174"/>
      <c r="BP5" s="174"/>
      <c r="BQ5" s="174"/>
      <c r="BR5" s="174"/>
      <c r="BS5" s="174"/>
      <c r="BT5" s="173" t="s">
        <v>4</v>
      </c>
      <c r="BU5" s="174"/>
      <c r="BV5" s="174"/>
      <c r="BW5" s="174"/>
      <c r="BX5" s="174"/>
      <c r="BY5" s="174"/>
      <c r="BZ5" s="174"/>
      <c r="CA5" s="174"/>
      <c r="CB5" s="185" t="s">
        <v>59</v>
      </c>
      <c r="CC5" s="186"/>
      <c r="CD5" s="186"/>
      <c r="CE5" s="186"/>
      <c r="CF5" s="186"/>
      <c r="CG5" s="162"/>
      <c r="CH5" s="162"/>
      <c r="CI5" s="121"/>
      <c r="CJ5" s="174" t="s">
        <v>5</v>
      </c>
      <c r="CK5" s="174"/>
      <c r="CL5" s="174"/>
      <c r="CM5" s="174"/>
      <c r="CN5" s="174"/>
      <c r="CO5" s="174"/>
      <c r="CP5" s="174"/>
      <c r="CQ5" s="175"/>
      <c r="CR5" s="173" t="s">
        <v>6</v>
      </c>
      <c r="CS5" s="174"/>
      <c r="CT5" s="174"/>
      <c r="CU5" s="174"/>
      <c r="CV5" s="174"/>
      <c r="CW5" s="174"/>
      <c r="CX5" s="174"/>
      <c r="CY5" s="175"/>
      <c r="CZ5" s="173" t="s">
        <v>7</v>
      </c>
      <c r="DA5" s="174"/>
      <c r="DB5" s="174"/>
      <c r="DC5" s="174"/>
      <c r="DD5" s="174"/>
      <c r="DE5" s="174"/>
      <c r="DF5" s="174"/>
      <c r="DG5" s="175"/>
      <c r="DH5" s="173" t="s">
        <v>8</v>
      </c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88" t="s">
        <v>20</v>
      </c>
      <c r="EC5" s="189"/>
      <c r="ED5" s="189"/>
      <c r="EE5" s="189"/>
      <c r="EF5" s="189"/>
      <c r="EG5" s="185" t="s">
        <v>13</v>
      </c>
      <c r="EH5" s="186"/>
      <c r="EI5" s="186"/>
      <c r="EJ5" s="186"/>
      <c r="EK5" s="186"/>
      <c r="EL5" s="186"/>
      <c r="EM5" s="186"/>
      <c r="EN5" s="121"/>
      <c r="EO5" s="174" t="s">
        <v>9</v>
      </c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5"/>
      <c r="FA5" s="173" t="s">
        <v>12</v>
      </c>
      <c r="FB5" s="174"/>
      <c r="FC5" s="174"/>
      <c r="FD5" s="174"/>
      <c r="FE5" s="175"/>
      <c r="FF5" s="173" t="s">
        <v>10</v>
      </c>
      <c r="FG5" s="174"/>
      <c r="FH5" s="174"/>
      <c r="FI5" s="174"/>
      <c r="FJ5" s="174"/>
      <c r="FK5" s="174"/>
      <c r="FL5" s="175"/>
      <c r="FM5" s="176" t="s">
        <v>42</v>
      </c>
      <c r="FN5" s="177"/>
      <c r="FO5" s="177"/>
      <c r="FP5" s="177"/>
      <c r="FQ5" s="187"/>
      <c r="FR5" s="176" t="s">
        <v>14</v>
      </c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8" t="s">
        <v>16</v>
      </c>
      <c r="HJ5" s="179"/>
      <c r="HK5" s="179"/>
      <c r="HL5" s="179"/>
      <c r="HM5" s="180"/>
      <c r="HN5" s="178" t="s">
        <v>15</v>
      </c>
      <c r="HO5" s="179"/>
      <c r="HP5" s="179"/>
      <c r="HQ5" s="179"/>
      <c r="HR5" s="180"/>
      <c r="HS5" s="181" t="s">
        <v>43</v>
      </c>
      <c r="HT5" s="182"/>
      <c r="HU5" s="182"/>
      <c r="HV5" s="183"/>
      <c r="HW5" s="184"/>
      <c r="HX5" s="161">
        <v>21010300</v>
      </c>
      <c r="HY5" s="170" t="s">
        <v>17</v>
      </c>
      <c r="HZ5" s="171"/>
      <c r="IA5" s="171"/>
      <c r="IB5" s="171"/>
      <c r="IC5" s="171"/>
      <c r="ID5" s="171"/>
      <c r="IE5" s="171"/>
      <c r="IF5" s="172"/>
    </row>
    <row r="6" spans="1:240" ht="78.75" customHeight="1" thickBot="1">
      <c r="A6" s="67"/>
      <c r="B6" s="44" t="s">
        <v>61</v>
      </c>
      <c r="C6" s="44" t="s">
        <v>66</v>
      </c>
      <c r="D6" s="44" t="s">
        <v>67</v>
      </c>
      <c r="E6" s="44" t="s">
        <v>36</v>
      </c>
      <c r="F6" s="44" t="s">
        <v>37</v>
      </c>
      <c r="G6" s="44" t="s">
        <v>49</v>
      </c>
      <c r="H6" s="44" t="s">
        <v>38</v>
      </c>
      <c r="I6" s="44" t="s">
        <v>56</v>
      </c>
      <c r="J6" s="44" t="s">
        <v>61</v>
      </c>
      <c r="K6" s="44" t="s">
        <v>66</v>
      </c>
      <c r="L6" s="44" t="s">
        <v>67</v>
      </c>
      <c r="M6" s="133" t="s">
        <v>36</v>
      </c>
      <c r="N6" s="44" t="s">
        <v>37</v>
      </c>
      <c r="O6" s="44" t="s">
        <v>46</v>
      </c>
      <c r="P6" s="133" t="s">
        <v>68</v>
      </c>
      <c r="Q6" s="133" t="s">
        <v>69</v>
      </c>
      <c r="R6" s="44" t="s">
        <v>61</v>
      </c>
      <c r="S6" s="44" t="s">
        <v>66</v>
      </c>
      <c r="T6" s="44" t="s">
        <v>67</v>
      </c>
      <c r="U6" s="44" t="s">
        <v>36</v>
      </c>
      <c r="V6" s="44" t="s">
        <v>51</v>
      </c>
      <c r="W6" s="44" t="s">
        <v>49</v>
      </c>
      <c r="X6" s="44" t="s">
        <v>47</v>
      </c>
      <c r="Y6" s="44" t="s">
        <v>61</v>
      </c>
      <c r="Z6" s="44" t="s">
        <v>66</v>
      </c>
      <c r="AA6" s="44" t="s">
        <v>67</v>
      </c>
      <c r="AB6" s="44" t="s">
        <v>36</v>
      </c>
      <c r="AC6" s="44" t="s">
        <v>51</v>
      </c>
      <c r="AD6" s="44" t="s">
        <v>57</v>
      </c>
      <c r="AE6" s="44" t="s">
        <v>61</v>
      </c>
      <c r="AF6" s="44" t="s">
        <v>66</v>
      </c>
      <c r="AG6" s="44" t="s">
        <v>67</v>
      </c>
      <c r="AH6" s="44" t="s">
        <v>36</v>
      </c>
      <c r="AI6" s="44" t="s">
        <v>51</v>
      </c>
      <c r="AJ6" s="44" t="s">
        <v>58</v>
      </c>
      <c r="AK6" s="44" t="s">
        <v>61</v>
      </c>
      <c r="AL6" s="44" t="s">
        <v>66</v>
      </c>
      <c r="AM6" s="44" t="s">
        <v>67</v>
      </c>
      <c r="AN6" s="44" t="s">
        <v>36</v>
      </c>
      <c r="AO6" s="44" t="s">
        <v>40</v>
      </c>
      <c r="AP6" s="44" t="s">
        <v>61</v>
      </c>
      <c r="AQ6" s="44" t="s">
        <v>66</v>
      </c>
      <c r="AR6" s="44" t="s">
        <v>67</v>
      </c>
      <c r="AS6" s="122" t="s">
        <v>36</v>
      </c>
      <c r="AT6" s="122" t="s">
        <v>52</v>
      </c>
      <c r="AU6" s="122" t="s">
        <v>53</v>
      </c>
      <c r="AV6" s="44" t="s">
        <v>38</v>
      </c>
      <c r="AW6" s="44" t="s">
        <v>61</v>
      </c>
      <c r="AX6" s="44" t="s">
        <v>35</v>
      </c>
      <c r="AY6" s="44" t="s">
        <v>33</v>
      </c>
      <c r="AZ6" s="44" t="s">
        <v>66</v>
      </c>
      <c r="BA6" s="44" t="s">
        <v>67</v>
      </c>
      <c r="BB6" s="44" t="s">
        <v>36</v>
      </c>
      <c r="BC6" s="44" t="s">
        <v>40</v>
      </c>
      <c r="BD6" s="44" t="s">
        <v>61</v>
      </c>
      <c r="BE6" s="44" t="s">
        <v>35</v>
      </c>
      <c r="BF6" s="44" t="s">
        <v>33</v>
      </c>
      <c r="BG6" s="44" t="s">
        <v>35</v>
      </c>
      <c r="BH6" s="44" t="s">
        <v>66</v>
      </c>
      <c r="BI6" s="44" t="s">
        <v>67</v>
      </c>
      <c r="BJ6" s="44" t="s">
        <v>36</v>
      </c>
      <c r="BK6" s="44" t="s">
        <v>40</v>
      </c>
      <c r="BL6" s="44" t="s">
        <v>61</v>
      </c>
      <c r="BM6" s="44" t="s">
        <v>35</v>
      </c>
      <c r="BN6" s="44" t="s">
        <v>33</v>
      </c>
      <c r="BO6" s="44" t="s">
        <v>35</v>
      </c>
      <c r="BP6" s="44" t="s">
        <v>66</v>
      </c>
      <c r="BQ6" s="44" t="s">
        <v>67</v>
      </c>
      <c r="BR6" s="44" t="s">
        <v>36</v>
      </c>
      <c r="BS6" s="44" t="s">
        <v>40</v>
      </c>
      <c r="BT6" s="44" t="s">
        <v>61</v>
      </c>
      <c r="BU6" s="44" t="s">
        <v>35</v>
      </c>
      <c r="BV6" s="44" t="s">
        <v>33</v>
      </c>
      <c r="BW6" s="44" t="s">
        <v>35</v>
      </c>
      <c r="BX6" s="44" t="s">
        <v>66</v>
      </c>
      <c r="BY6" s="44" t="s">
        <v>67</v>
      </c>
      <c r="BZ6" s="44" t="s">
        <v>36</v>
      </c>
      <c r="CA6" s="44" t="s">
        <v>40</v>
      </c>
      <c r="CB6" s="44" t="s">
        <v>61</v>
      </c>
      <c r="CC6" s="44" t="s">
        <v>66</v>
      </c>
      <c r="CD6" s="44" t="s">
        <v>67</v>
      </c>
      <c r="CE6" s="122" t="s">
        <v>36</v>
      </c>
      <c r="CF6" s="122" t="s">
        <v>41</v>
      </c>
      <c r="CG6" s="122" t="s">
        <v>49</v>
      </c>
      <c r="CH6" s="122" t="s">
        <v>38</v>
      </c>
      <c r="CI6" s="122" t="s">
        <v>56</v>
      </c>
      <c r="CJ6" s="44" t="s">
        <v>61</v>
      </c>
      <c r="CK6" s="44" t="s">
        <v>35</v>
      </c>
      <c r="CL6" s="44" t="s">
        <v>33</v>
      </c>
      <c r="CM6" s="44" t="s">
        <v>36</v>
      </c>
      <c r="CN6" s="44" t="s">
        <v>66</v>
      </c>
      <c r="CO6" s="44" t="s">
        <v>67</v>
      </c>
      <c r="CP6" s="44" t="s">
        <v>36</v>
      </c>
      <c r="CQ6" s="133" t="s">
        <v>41</v>
      </c>
      <c r="CR6" s="44" t="s">
        <v>61</v>
      </c>
      <c r="CS6" s="44" t="s">
        <v>35</v>
      </c>
      <c r="CT6" s="44" t="s">
        <v>33</v>
      </c>
      <c r="CU6" s="44" t="s">
        <v>36</v>
      </c>
      <c r="CV6" s="44" t="s">
        <v>66</v>
      </c>
      <c r="CW6" s="44" t="s">
        <v>67</v>
      </c>
      <c r="CX6" s="44" t="s">
        <v>36</v>
      </c>
      <c r="CY6" s="133" t="s">
        <v>41</v>
      </c>
      <c r="CZ6" s="44" t="s">
        <v>61</v>
      </c>
      <c r="DA6" s="44" t="s">
        <v>35</v>
      </c>
      <c r="DB6" s="44" t="s">
        <v>33</v>
      </c>
      <c r="DC6" s="44" t="s">
        <v>36</v>
      </c>
      <c r="DD6" s="44" t="s">
        <v>66</v>
      </c>
      <c r="DE6" s="44" t="s">
        <v>67</v>
      </c>
      <c r="DF6" s="44" t="s">
        <v>36</v>
      </c>
      <c r="DG6" s="133" t="s">
        <v>41</v>
      </c>
      <c r="DH6" s="44" t="s">
        <v>61</v>
      </c>
      <c r="DI6" s="44" t="s">
        <v>35</v>
      </c>
      <c r="DJ6" s="44" t="s">
        <v>33</v>
      </c>
      <c r="DK6" s="44" t="s">
        <v>36</v>
      </c>
      <c r="DL6" s="44" t="s">
        <v>35</v>
      </c>
      <c r="DM6" s="44" t="s">
        <v>33</v>
      </c>
      <c r="DN6" s="44" t="s">
        <v>36</v>
      </c>
      <c r="DO6" s="44" t="s">
        <v>40</v>
      </c>
      <c r="DP6" s="19"/>
      <c r="DQ6" s="19"/>
      <c r="DR6" s="19"/>
      <c r="DS6" s="19"/>
      <c r="DT6" s="19"/>
      <c r="DU6" s="19"/>
      <c r="DV6" s="19"/>
      <c r="DW6" s="19"/>
      <c r="DX6" s="44" t="s">
        <v>66</v>
      </c>
      <c r="DY6" s="44" t="s">
        <v>67</v>
      </c>
      <c r="DZ6" s="44" t="s">
        <v>36</v>
      </c>
      <c r="EA6" s="133" t="s">
        <v>41</v>
      </c>
      <c r="EB6" s="44" t="s">
        <v>61</v>
      </c>
      <c r="EC6" s="44" t="s">
        <v>66</v>
      </c>
      <c r="ED6" s="44" t="s">
        <v>67</v>
      </c>
      <c r="EE6" s="44" t="s">
        <v>36</v>
      </c>
      <c r="EF6" s="133" t="s">
        <v>41</v>
      </c>
      <c r="EG6" s="44" t="s">
        <v>61</v>
      </c>
      <c r="EH6" s="44" t="s">
        <v>66</v>
      </c>
      <c r="EI6" s="44" t="s">
        <v>67</v>
      </c>
      <c r="EJ6" s="122" t="s">
        <v>36</v>
      </c>
      <c r="EK6" s="122" t="s">
        <v>41</v>
      </c>
      <c r="EL6" s="153" t="s">
        <v>50</v>
      </c>
      <c r="EM6" s="153" t="s">
        <v>38</v>
      </c>
      <c r="EN6" s="153" t="s">
        <v>56</v>
      </c>
      <c r="EO6" s="44" t="s">
        <v>61</v>
      </c>
      <c r="EP6" s="44" t="s">
        <v>35</v>
      </c>
      <c r="EQ6" s="44" t="s">
        <v>33</v>
      </c>
      <c r="ER6" s="44" t="s">
        <v>36</v>
      </c>
      <c r="ES6" s="44" t="s">
        <v>40</v>
      </c>
      <c r="ET6" s="44" t="s">
        <v>35</v>
      </c>
      <c r="EU6" s="44" t="s">
        <v>33</v>
      </c>
      <c r="EV6" s="44" t="s">
        <v>36</v>
      </c>
      <c r="EW6" s="44" t="s">
        <v>66</v>
      </c>
      <c r="EX6" s="44" t="s">
        <v>67</v>
      </c>
      <c r="EY6" s="44" t="s">
        <v>36</v>
      </c>
      <c r="EZ6" s="133" t="s">
        <v>41</v>
      </c>
      <c r="FA6" s="44" t="s">
        <v>61</v>
      </c>
      <c r="FB6" s="44" t="s">
        <v>66</v>
      </c>
      <c r="FC6" s="44" t="s">
        <v>67</v>
      </c>
      <c r="FD6" s="44" t="s">
        <v>36</v>
      </c>
      <c r="FE6" s="133" t="s">
        <v>41</v>
      </c>
      <c r="FF6" s="44" t="s">
        <v>61</v>
      </c>
      <c r="FG6" s="44" t="s">
        <v>35</v>
      </c>
      <c r="FH6" s="44" t="s">
        <v>33</v>
      </c>
      <c r="FI6" s="44" t="s">
        <v>66</v>
      </c>
      <c r="FJ6" s="44" t="s">
        <v>67</v>
      </c>
      <c r="FK6" s="44" t="s">
        <v>36</v>
      </c>
      <c r="FL6" s="133" t="s">
        <v>41</v>
      </c>
      <c r="FM6" s="44" t="s">
        <v>61</v>
      </c>
      <c r="FN6" s="44" t="s">
        <v>62</v>
      </c>
      <c r="FO6" s="44" t="s">
        <v>63</v>
      </c>
      <c r="FP6" s="44" t="s">
        <v>36</v>
      </c>
      <c r="FQ6" s="133" t="s">
        <v>41</v>
      </c>
      <c r="FR6" s="44" t="s">
        <v>61</v>
      </c>
      <c r="FS6" s="44" t="s">
        <v>35</v>
      </c>
      <c r="FT6" s="44" t="s">
        <v>33</v>
      </c>
      <c r="FU6" s="44" t="s">
        <v>36</v>
      </c>
      <c r="FV6" s="44" t="s">
        <v>40</v>
      </c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44" t="s">
        <v>66</v>
      </c>
      <c r="HF6" s="44" t="s">
        <v>67</v>
      </c>
      <c r="HG6" s="44" t="s">
        <v>36</v>
      </c>
      <c r="HH6" s="133" t="s">
        <v>41</v>
      </c>
      <c r="HI6" s="44" t="s">
        <v>61</v>
      </c>
      <c r="HJ6" s="44" t="s">
        <v>66</v>
      </c>
      <c r="HK6" s="44" t="s">
        <v>67</v>
      </c>
      <c r="HL6" s="133" t="s">
        <v>36</v>
      </c>
      <c r="HM6" s="133" t="s">
        <v>41</v>
      </c>
      <c r="HN6" s="44" t="s">
        <v>61</v>
      </c>
      <c r="HO6" s="44" t="s">
        <v>66</v>
      </c>
      <c r="HP6" s="44" t="s">
        <v>67</v>
      </c>
      <c r="HQ6" s="133" t="s">
        <v>36</v>
      </c>
      <c r="HR6" s="133" t="s">
        <v>41</v>
      </c>
      <c r="HS6" s="44" t="s">
        <v>61</v>
      </c>
      <c r="HT6" s="44" t="s">
        <v>66</v>
      </c>
      <c r="HU6" s="44" t="s">
        <v>67</v>
      </c>
      <c r="HV6" s="126" t="s">
        <v>36</v>
      </c>
      <c r="HW6" s="133" t="s">
        <v>41</v>
      </c>
      <c r="HX6" s="44" t="s">
        <v>69</v>
      </c>
      <c r="HY6" s="44" t="s">
        <v>61</v>
      </c>
      <c r="HZ6" s="44" t="s">
        <v>66</v>
      </c>
      <c r="IA6" s="44" t="s">
        <v>67</v>
      </c>
      <c r="IB6" s="143" t="s">
        <v>36</v>
      </c>
      <c r="IC6" s="144" t="s">
        <v>41</v>
      </c>
      <c r="ID6" s="144" t="s">
        <v>49</v>
      </c>
      <c r="IE6" s="133" t="s">
        <v>45</v>
      </c>
      <c r="IF6" s="164" t="s">
        <v>55</v>
      </c>
    </row>
    <row r="7" spans="1:240" ht="28.5" customHeight="1">
      <c r="A7" s="83" t="s">
        <v>26</v>
      </c>
      <c r="B7" s="165">
        <v>46805.868</v>
      </c>
      <c r="C7" s="63">
        <f>B7*C23%</f>
        <v>9691.725851172001</v>
      </c>
      <c r="D7" s="98">
        <v>10359.495</v>
      </c>
      <c r="E7" s="98">
        <f>D7-C7</f>
        <v>667.7691488279997</v>
      </c>
      <c r="F7" s="103">
        <f>D7/C7*100</f>
        <v>106.8900953151419</v>
      </c>
      <c r="G7" s="103">
        <f>D7/C7*100-100</f>
        <v>6.890095315141906</v>
      </c>
      <c r="H7" s="103">
        <f>D7/B7*100</f>
        <v>22.132897952026013</v>
      </c>
      <c r="I7" s="103">
        <v>82.6</v>
      </c>
      <c r="J7" s="158">
        <v>25</v>
      </c>
      <c r="K7" s="87">
        <v>0</v>
      </c>
      <c r="L7" s="87">
        <v>47.507</v>
      </c>
      <c r="M7" s="63">
        <f>L7-K7</f>
        <v>47.507</v>
      </c>
      <c r="N7" s="103"/>
      <c r="O7" s="103">
        <f>L7-J7</f>
        <v>22.506999999999998</v>
      </c>
      <c r="P7" s="98">
        <v>1.704</v>
      </c>
      <c r="Q7" s="63">
        <v>0.194</v>
      </c>
      <c r="R7" s="159">
        <f>Y7+AE7+AK7</f>
        <v>6517.78</v>
      </c>
      <c r="S7" s="36">
        <f>Z7+AF7+AL7</f>
        <v>1304.5566000000001</v>
      </c>
      <c r="T7" s="36">
        <f>AA7+AG7+AM7</f>
        <v>1766.5</v>
      </c>
      <c r="U7" s="36">
        <f>T7-S7</f>
        <v>461.9433999999999</v>
      </c>
      <c r="V7" s="46">
        <f>T7/S7*100</f>
        <v>135.40999294319616</v>
      </c>
      <c r="W7" s="46">
        <f>T7/S7*100-100</f>
        <v>35.40999294319616</v>
      </c>
      <c r="X7" s="46">
        <f>T7/R7*100</f>
        <v>27.102786531610455</v>
      </c>
      <c r="Y7" s="36">
        <v>1000</v>
      </c>
      <c r="Z7" s="40">
        <v>206.56</v>
      </c>
      <c r="AA7" s="40">
        <v>294.717</v>
      </c>
      <c r="AB7" s="40">
        <f>AA7-Z7</f>
        <v>88.15699999999998</v>
      </c>
      <c r="AC7" s="109">
        <f>AA7/Z7*100</f>
        <v>142.67864058869094</v>
      </c>
      <c r="AD7" s="109">
        <f>AA7/Y7*100</f>
        <v>29.471700000000002</v>
      </c>
      <c r="AE7" s="40">
        <v>3500</v>
      </c>
      <c r="AF7" s="40">
        <v>662.24</v>
      </c>
      <c r="AG7" s="40">
        <v>992.948</v>
      </c>
      <c r="AH7" s="40">
        <f>AG7-AF7</f>
        <v>330.70799999999997</v>
      </c>
      <c r="AI7" s="109">
        <f>AG7/AF7*100</f>
        <v>149.93778690504953</v>
      </c>
      <c r="AJ7" s="109">
        <f>AG7/AE7*100</f>
        <v>28.369942857142856</v>
      </c>
      <c r="AK7" s="40">
        <v>2017.78</v>
      </c>
      <c r="AL7" s="40">
        <f>AK7*AL22%</f>
        <v>435.7566000000001</v>
      </c>
      <c r="AM7" s="40">
        <v>478.835</v>
      </c>
      <c r="AN7" s="40">
        <f>AM7-AL7</f>
        <v>43.078399999999874</v>
      </c>
      <c r="AO7" s="109">
        <f>AM7/AL7*100</f>
        <v>109.88588583626728</v>
      </c>
      <c r="AP7" s="159">
        <f>AW7+BD7+BL7+BT7</f>
        <v>3050.7960000000003</v>
      </c>
      <c r="AQ7" s="36">
        <f>AZ7+BH7+BP7+BX7</f>
        <v>291.7729634194832</v>
      </c>
      <c r="AR7" s="36">
        <f>BA7+BI7++BQ7+BY7</f>
        <v>397.574</v>
      </c>
      <c r="AS7" s="36">
        <f>AR7-AQ7</f>
        <v>105.80103658051684</v>
      </c>
      <c r="AT7" s="46">
        <f>AR7/AQ7*100</f>
        <v>136.2614257813896</v>
      </c>
      <c r="AU7" s="46">
        <f>AR7/AQ7*100-100</f>
        <v>36.26142578138959</v>
      </c>
      <c r="AV7" s="46">
        <f>AR7/AP7*100</f>
        <v>13.031812025451718</v>
      </c>
      <c r="AW7" s="36">
        <v>22.99</v>
      </c>
      <c r="AX7" s="65"/>
      <c r="AY7" s="65"/>
      <c r="AZ7" s="36">
        <f>AW7*AZ23%</f>
        <v>1.658822268302112</v>
      </c>
      <c r="BA7" s="36">
        <v>8.809</v>
      </c>
      <c r="BB7" s="36">
        <f>BA7-AZ7</f>
        <v>7.150177731697887</v>
      </c>
      <c r="BC7" s="46">
        <f>BA7/AZ7*100</f>
        <v>531.0394108114098</v>
      </c>
      <c r="BD7" s="63">
        <v>123.38</v>
      </c>
      <c r="BE7" s="43"/>
      <c r="BF7" s="43"/>
      <c r="BG7" s="43"/>
      <c r="BH7" s="36">
        <f>BD7*BH23%</f>
        <v>2.825110551181102</v>
      </c>
      <c r="BI7" s="36">
        <v>2.226</v>
      </c>
      <c r="BJ7" s="36">
        <f>BI7-BH7</f>
        <v>-0.5991105511811021</v>
      </c>
      <c r="BK7" s="46">
        <f>BI7/BH7*100</f>
        <v>78.7933767430577</v>
      </c>
      <c r="BL7" s="63">
        <v>1677.9</v>
      </c>
      <c r="BM7" s="65"/>
      <c r="BN7" s="65"/>
      <c r="BO7" s="65"/>
      <c r="BP7" s="36">
        <f>BL7*BP23%</f>
        <v>71.434595</v>
      </c>
      <c r="BQ7" s="36">
        <v>89.436</v>
      </c>
      <c r="BR7" s="36">
        <f>BQ7-BP7</f>
        <v>18.001405000000005</v>
      </c>
      <c r="BS7" s="46">
        <f>BQ7/BP7*100</f>
        <v>125.1998418973328</v>
      </c>
      <c r="BT7" s="66">
        <v>1226.526</v>
      </c>
      <c r="BU7" s="65"/>
      <c r="BV7" s="65"/>
      <c r="BW7" s="65"/>
      <c r="BX7" s="36">
        <f>BT7*BX23%</f>
        <v>215.8544356</v>
      </c>
      <c r="BY7" s="36">
        <v>297.103</v>
      </c>
      <c r="BZ7" s="36">
        <f>BY7-BX7</f>
        <v>81.24856440000002</v>
      </c>
      <c r="CA7" s="46">
        <f>BY7/BX7*100</f>
        <v>137.64044235373592</v>
      </c>
      <c r="CB7" s="159">
        <f>CJ7+CR7+CZ7+DH7</f>
        <v>7166.006</v>
      </c>
      <c r="CC7" s="36">
        <f aca="true" t="shared" si="0" ref="CC7:CC16">CN7+CV7+DD7+DX7</f>
        <v>1068.0334168932804</v>
      </c>
      <c r="CD7" s="36">
        <f>CO7+CW7+DE7+DY7</f>
        <v>1041.5590000000002</v>
      </c>
      <c r="CE7" s="36">
        <f>CD7-CC7</f>
        <v>-26.47441689328025</v>
      </c>
      <c r="CF7" s="46">
        <f>CD7/CC7*100</f>
        <v>97.52119957348435</v>
      </c>
      <c r="CG7" s="46">
        <f>CD7/CC7*100-100</f>
        <v>-2.4788004265156474</v>
      </c>
      <c r="CH7" s="46">
        <f>CD7/CB7*100</f>
        <v>14.534721293842068</v>
      </c>
      <c r="CI7" s="46">
        <v>39.9</v>
      </c>
      <c r="CJ7" s="65">
        <v>889.65</v>
      </c>
      <c r="CK7" s="65"/>
      <c r="CL7" s="65"/>
      <c r="CM7" s="65"/>
      <c r="CN7" s="36">
        <f>CJ7*CN23%</f>
        <v>212.43523999999996</v>
      </c>
      <c r="CO7" s="36">
        <v>276.074</v>
      </c>
      <c r="CP7" s="36">
        <f>CO7-CN7</f>
        <v>63.63876000000005</v>
      </c>
      <c r="CQ7" s="46">
        <f>CO7/CN7*100</f>
        <v>129.95678118187928</v>
      </c>
      <c r="CR7" s="63">
        <v>2150.96</v>
      </c>
      <c r="CS7" s="65"/>
      <c r="CT7" s="65"/>
      <c r="CU7" s="65"/>
      <c r="CV7" s="65">
        <f>CR7*CV23%</f>
        <v>493.58832600000005</v>
      </c>
      <c r="CW7" s="36">
        <v>366.882</v>
      </c>
      <c r="CX7" s="36">
        <f>CW7-CV7</f>
        <v>-126.70632600000005</v>
      </c>
      <c r="CY7" s="46">
        <f>CW7/CV7*100</f>
        <v>74.32955373421858</v>
      </c>
      <c r="CZ7" s="63">
        <v>2226</v>
      </c>
      <c r="DA7" s="65"/>
      <c r="DB7" s="65"/>
      <c r="DC7" s="65"/>
      <c r="DD7" s="36">
        <f>CZ7*DD23%</f>
        <v>8.587060000000001</v>
      </c>
      <c r="DE7" s="36">
        <v>12.83</v>
      </c>
      <c r="DF7" s="36">
        <f>DE7-DD7</f>
        <v>4.242939999999999</v>
      </c>
      <c r="DG7" s="46">
        <f>DE7/DD7*100</f>
        <v>149.41085773244856</v>
      </c>
      <c r="DH7" s="36">
        <v>1899.396</v>
      </c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36">
        <f>DH7*DX23%</f>
        <v>353.42279089328053</v>
      </c>
      <c r="DY7" s="36">
        <v>385.773</v>
      </c>
      <c r="DZ7" s="36">
        <f>DY7-DX7</f>
        <v>32.35020910671949</v>
      </c>
      <c r="EA7" s="46">
        <f>DY7/DX7*100</f>
        <v>109.15340208393293</v>
      </c>
      <c r="EB7" s="63">
        <v>50</v>
      </c>
      <c r="EC7" s="36">
        <v>12.5</v>
      </c>
      <c r="ED7" s="36">
        <f>12.5-6.25</f>
        <v>6.25</v>
      </c>
      <c r="EE7" s="36">
        <f>ED7-EC7</f>
        <v>-6.25</v>
      </c>
      <c r="EF7" s="46">
        <f>ED7/EC7*100</f>
        <v>50</v>
      </c>
      <c r="EG7" s="36">
        <f aca="true" t="shared" si="1" ref="EG7:EG16">EO7+FA7+FF7</f>
        <v>9621.91</v>
      </c>
      <c r="EH7" s="36">
        <f>EW7+FB7+FI7</f>
        <v>2611.7634829999997</v>
      </c>
      <c r="EI7" s="36">
        <f>EX7+FC7+FJ7</f>
        <v>2374.871</v>
      </c>
      <c r="EJ7" s="36">
        <f>EI7-EH7</f>
        <v>-236.89248299999963</v>
      </c>
      <c r="EK7" s="46">
        <f>EI7/EH7*100</f>
        <v>90.92978807070642</v>
      </c>
      <c r="EL7" s="46">
        <f>EI7/EH7*100-100</f>
        <v>-9.070211929293578</v>
      </c>
      <c r="EM7" s="46">
        <f>EI7/EG7*100</f>
        <v>24.681908269771803</v>
      </c>
      <c r="EN7" s="46">
        <v>68.5</v>
      </c>
      <c r="EO7" s="63">
        <v>1074.28</v>
      </c>
      <c r="EP7" s="65"/>
      <c r="EQ7" s="65"/>
      <c r="ER7" s="65"/>
      <c r="ES7" s="65"/>
      <c r="ET7" s="65"/>
      <c r="EU7" s="65"/>
      <c r="EV7" s="65"/>
      <c r="EW7" s="36">
        <f>EO7*EW23%</f>
        <v>337.7159679999999</v>
      </c>
      <c r="EX7" s="36">
        <v>194.083</v>
      </c>
      <c r="EY7" s="36">
        <f>EX7-EW7</f>
        <v>-143.63296799999992</v>
      </c>
      <c r="EZ7" s="46">
        <f>EX7/EW7*100</f>
        <v>57.46929917154525</v>
      </c>
      <c r="FA7" s="63">
        <v>7413.7</v>
      </c>
      <c r="FB7" s="36">
        <f>FA7*FB23%</f>
        <v>2109.201815</v>
      </c>
      <c r="FC7" s="36">
        <v>1882.199</v>
      </c>
      <c r="FD7" s="36">
        <f>FC7-FB7</f>
        <v>-227.00281499999983</v>
      </c>
      <c r="FE7" s="46">
        <f>FC7/FB7*100</f>
        <v>89.2375014384292</v>
      </c>
      <c r="FF7" s="63">
        <v>1133.93</v>
      </c>
      <c r="FG7" s="65"/>
      <c r="FH7" s="65"/>
      <c r="FI7" s="36">
        <f>FF7*FI23%</f>
        <v>164.8457</v>
      </c>
      <c r="FJ7" s="36">
        <v>298.589</v>
      </c>
      <c r="FK7" s="36">
        <f>FJ7-FI7</f>
        <v>133.7433</v>
      </c>
      <c r="FL7" s="46">
        <f>FJ7/FI7*100</f>
        <v>181.13241655681648</v>
      </c>
      <c r="FM7" s="63">
        <v>13</v>
      </c>
      <c r="FN7" s="36">
        <v>0.6</v>
      </c>
      <c r="FO7" s="36">
        <f>1.441+0.102</f>
        <v>1.5430000000000001</v>
      </c>
      <c r="FP7" s="36">
        <f>FO7-FN7</f>
        <v>0.9430000000000002</v>
      </c>
      <c r="FQ7" s="46">
        <f>FO7/FN7*100</f>
        <v>257.16666666666674</v>
      </c>
      <c r="FR7" s="36">
        <v>380</v>
      </c>
      <c r="FS7" s="43"/>
      <c r="FT7" s="43"/>
      <c r="FU7" s="64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64"/>
      <c r="GH7" s="43"/>
      <c r="GI7" s="43"/>
      <c r="GJ7" s="43"/>
      <c r="GK7" s="43"/>
      <c r="GL7" s="43"/>
      <c r="GM7" s="43"/>
      <c r="GN7" s="43"/>
      <c r="GO7" s="64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34">
        <v>55.45</v>
      </c>
      <c r="HF7" s="34">
        <v>264.001</v>
      </c>
      <c r="HG7" s="34">
        <f>HF7-HE7</f>
        <v>208.551</v>
      </c>
      <c r="HH7" s="150">
        <f>HF7/HE7*100</f>
        <v>476.1064021641117</v>
      </c>
      <c r="HI7" s="54">
        <v>16.247</v>
      </c>
      <c r="HJ7" s="34">
        <v>1.1</v>
      </c>
      <c r="HK7" s="36">
        <v>3.971</v>
      </c>
      <c r="HL7" s="36">
        <f>HK7-HJ7</f>
        <v>2.871</v>
      </c>
      <c r="HM7" s="20">
        <f>HK7/HJ7*100</f>
        <v>361</v>
      </c>
      <c r="HN7" s="135">
        <v>18</v>
      </c>
      <c r="HO7" s="77">
        <v>4.3</v>
      </c>
      <c r="HP7" s="77">
        <v>3.525</v>
      </c>
      <c r="HQ7" s="34">
        <f>HP7-HO7</f>
        <v>-0.7749999999999999</v>
      </c>
      <c r="HR7" s="80">
        <f>HP7/HO7*100</f>
        <v>81.97674418604652</v>
      </c>
      <c r="HS7" s="55">
        <v>75</v>
      </c>
      <c r="HT7" s="34">
        <v>6</v>
      </c>
      <c r="HU7" s="37">
        <v>48.942</v>
      </c>
      <c r="HV7" s="151">
        <f>HU7-HT7</f>
        <v>42.942</v>
      </c>
      <c r="HW7" s="46">
        <f>HU7/HT7*100</f>
        <v>815.7</v>
      </c>
      <c r="HX7" s="40">
        <v>13.214</v>
      </c>
      <c r="HY7" s="40">
        <f aca="true" t="shared" si="2" ref="HY7:HY15">B7+J7+R7+AP7+CB7+EB7+EG7+FM7+FR7+HI7+HN7+HS7</f>
        <v>73739.607</v>
      </c>
      <c r="HZ7" s="36">
        <f>C7+K7+S7+AQ7+CC7+EC7+EH7+FN7+HE7+HJ7+HO7+HT7</f>
        <v>15047.802314484765</v>
      </c>
      <c r="IA7" s="36">
        <f>D7+L7+T7+AR7+EI7+FO7+HF7+HK7++HP7+HU7+CD7+ED7+Q7+P7+HX7</f>
        <v>16330.849999999997</v>
      </c>
      <c r="IB7" s="36">
        <f>IA7-HZ7</f>
        <v>1283.047685515232</v>
      </c>
      <c r="IC7" s="137">
        <f>IA7/HZ7*100</f>
        <v>108.52647887512579</v>
      </c>
      <c r="ID7" s="137">
        <f>IA7/HZ7*100-100</f>
        <v>8.52647887512579</v>
      </c>
      <c r="IE7" s="46">
        <f>IA7/HY7*100</f>
        <v>22.146646374179884</v>
      </c>
      <c r="IF7" s="46">
        <v>76.9</v>
      </c>
    </row>
    <row r="8" spans="1:240" ht="30.75" customHeight="1">
      <c r="A8" s="84" t="s">
        <v>27</v>
      </c>
      <c r="B8" s="140">
        <v>4089.833</v>
      </c>
      <c r="C8" s="63">
        <f>B8*C23%</f>
        <v>846.8498055217423</v>
      </c>
      <c r="D8" s="98">
        <v>634.316</v>
      </c>
      <c r="E8" s="98">
        <f aca="true" t="shared" si="3" ref="E8:E16">D8-C8</f>
        <v>-212.53380552174224</v>
      </c>
      <c r="F8" s="103">
        <f aca="true" t="shared" si="4" ref="F8:F16">D8/C8*100</f>
        <v>74.90301064770267</v>
      </c>
      <c r="G8" s="103">
        <f aca="true" t="shared" si="5" ref="G8:G20">D8/C8*100-100</f>
        <v>-25.096989352297328</v>
      </c>
      <c r="H8" s="103">
        <f aca="true" t="shared" si="6" ref="H8:H16">D8/B8*100</f>
        <v>15.509581931584982</v>
      </c>
      <c r="I8" s="103">
        <f>D8/D20*100</f>
        <v>5.0628461912122456</v>
      </c>
      <c r="J8" s="33"/>
      <c r="K8" s="33"/>
      <c r="L8" s="33"/>
      <c r="M8" s="33"/>
      <c r="N8" s="33"/>
      <c r="O8" s="33"/>
      <c r="P8" s="33"/>
      <c r="Q8" s="33"/>
      <c r="R8" s="159">
        <f aca="true" t="shared" si="7" ref="R8:R20">Y8+AE8+AK8</f>
        <v>4.33</v>
      </c>
      <c r="S8" s="36">
        <f aca="true" t="shared" si="8" ref="S8:S20">Z8+AF8+AL8</f>
        <v>0.9351000000000003</v>
      </c>
      <c r="T8" s="36">
        <f aca="true" t="shared" si="9" ref="T8:T20">AA8+AG8+AM8</f>
        <v>1.853</v>
      </c>
      <c r="U8" s="36">
        <f aca="true" t="shared" si="10" ref="U8:U15">T8-S8</f>
        <v>0.9178999999999997</v>
      </c>
      <c r="V8" s="46">
        <f aca="true" t="shared" si="11" ref="V8:V15">T8/S8*100</f>
        <v>198.16062453213556</v>
      </c>
      <c r="W8" s="46">
        <f aca="true" t="shared" si="12" ref="W8:W20">T8/S8*100-100</f>
        <v>98.16062453213556</v>
      </c>
      <c r="X8" s="46">
        <f aca="true" t="shared" si="13" ref="X8:X15">T8/R8*100</f>
        <v>42.79445727482678</v>
      </c>
      <c r="Y8" s="5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40">
        <v>4.33</v>
      </c>
      <c r="AL8" s="40">
        <f>AK8*AL22%</f>
        <v>0.9351000000000003</v>
      </c>
      <c r="AM8" s="40">
        <v>1.853</v>
      </c>
      <c r="AN8" s="40">
        <f aca="true" t="shared" si="14" ref="AN8:AN20">AM8-AL8</f>
        <v>0.9178999999999997</v>
      </c>
      <c r="AO8" s="109">
        <f aca="true" t="shared" si="15" ref="AO8:AO20">AM8/AL8*100</f>
        <v>198.16062453213556</v>
      </c>
      <c r="AP8" s="36">
        <f aca="true" t="shared" si="16" ref="AP8:AP16">AW8+BD8+BL8+BT8</f>
        <v>376.311</v>
      </c>
      <c r="AQ8" s="36">
        <f aca="true" t="shared" si="17" ref="AQ8:AQ16">AZ8+BH8+BP8+BX8</f>
        <v>51.79198225115101</v>
      </c>
      <c r="AR8" s="36">
        <f aca="true" t="shared" si="18" ref="AR8:AR16">BA8+BI8++BQ8+BY8</f>
        <v>27.495</v>
      </c>
      <c r="AS8" s="36">
        <f aca="true" t="shared" si="19" ref="AS8:AS16">AR8-AQ8</f>
        <v>-24.29698225115101</v>
      </c>
      <c r="AT8" s="46">
        <f aca="true" t="shared" si="20" ref="AT8:AT20">AR8/AQ8*100</f>
        <v>53.087367590355086</v>
      </c>
      <c r="AU8" s="46">
        <f aca="true" t="shared" si="21" ref="AU8:AU20">AR8/AQ8*100-100</f>
        <v>-46.912632409644914</v>
      </c>
      <c r="AV8" s="46">
        <f aca="true" t="shared" si="22" ref="AV8:AV16">AR8/AP8*100</f>
        <v>7.306456627629807</v>
      </c>
      <c r="AW8" s="5">
        <v>3.727</v>
      </c>
      <c r="AX8" s="5"/>
      <c r="AY8" s="5"/>
      <c r="AZ8" s="32">
        <f>AW8*AZ23%</f>
        <v>0.26891825115102097</v>
      </c>
      <c r="BA8" s="36">
        <v>1.933</v>
      </c>
      <c r="BB8" s="36">
        <f>BA8-AZ8</f>
        <v>1.6640817488489792</v>
      </c>
      <c r="BC8" s="46">
        <f>BA8/AZ8*100</f>
        <v>718.8058050081742</v>
      </c>
      <c r="BD8" s="33">
        <v>0.254</v>
      </c>
      <c r="BE8" s="2"/>
      <c r="BF8" s="2"/>
      <c r="BG8" s="3"/>
      <c r="BH8" s="32">
        <f>BD8*BH23%</f>
        <v>0.005816</v>
      </c>
      <c r="BI8" s="36"/>
      <c r="BJ8" s="36"/>
      <c r="BK8" s="46"/>
      <c r="BL8" s="33">
        <v>105</v>
      </c>
      <c r="BM8" s="5"/>
      <c r="BN8" s="5"/>
      <c r="BO8" s="6"/>
      <c r="BP8" s="32">
        <f>BL8*BP23%</f>
        <v>4.47025</v>
      </c>
      <c r="BQ8" s="36"/>
      <c r="BR8" s="36">
        <f aca="true" t="shared" si="23" ref="BR8:BR16">BQ8-BP8</f>
        <v>-4.47025</v>
      </c>
      <c r="BS8" s="46">
        <f aca="true" t="shared" si="24" ref="BS8:BS16">BQ8/BP8*100</f>
        <v>0</v>
      </c>
      <c r="BT8" s="47">
        <v>267.33</v>
      </c>
      <c r="BU8" s="5"/>
      <c r="BV8" s="5"/>
      <c r="BW8" s="5"/>
      <c r="BX8" s="32">
        <f>BT8*BX23%</f>
        <v>47.04699799999999</v>
      </c>
      <c r="BY8" s="65">
        <v>25.562</v>
      </c>
      <c r="BZ8" s="36">
        <f aca="true" t="shared" si="25" ref="BZ8:BZ16">BY8-BX8</f>
        <v>-21.484997999999987</v>
      </c>
      <c r="CA8" s="46">
        <f aca="true" t="shared" si="26" ref="CA8:CA20">BY8/BX8*100</f>
        <v>54.33290345114051</v>
      </c>
      <c r="CB8" s="159">
        <f aca="true" t="shared" si="27" ref="CB8:CB16">CJ8+CR8+CZ8+DH8</f>
        <v>2712.277</v>
      </c>
      <c r="CC8" s="36">
        <f t="shared" si="0"/>
        <v>405.8731160355732</v>
      </c>
      <c r="CD8" s="36">
        <f aca="true" t="shared" si="28" ref="CD8:CD16">CO8+CW8+DE8+DY8</f>
        <v>543.646</v>
      </c>
      <c r="CE8" s="36">
        <f aca="true" t="shared" si="29" ref="CE8:CE16">CD8-CC8</f>
        <v>137.77288396442674</v>
      </c>
      <c r="CF8" s="46">
        <f aca="true" t="shared" si="30" ref="CF8:CF16">CD8/CC8*100</f>
        <v>133.9448163776266</v>
      </c>
      <c r="CG8" s="46">
        <f aca="true" t="shared" si="31" ref="CG8:CG20">CD8/CC8*100-100</f>
        <v>33.94481637762661</v>
      </c>
      <c r="CH8" s="46">
        <f aca="true" t="shared" si="32" ref="CH8:CH16">CD8/CB8*100</f>
        <v>20.043896696391997</v>
      </c>
      <c r="CI8" s="46">
        <f>CD8/CD20*100</f>
        <v>20.86694914245861</v>
      </c>
      <c r="CJ8" s="47">
        <v>209.25</v>
      </c>
      <c r="CK8" s="5"/>
      <c r="CL8" s="5"/>
      <c r="CM8" s="6"/>
      <c r="CN8" s="32">
        <f>CJ8*CN23%</f>
        <v>49.965799999999994</v>
      </c>
      <c r="CO8" s="36">
        <v>106.384</v>
      </c>
      <c r="CP8" s="36">
        <f aca="true" t="shared" si="33" ref="CP8:CP16">CO8-CN8</f>
        <v>56.418200000000006</v>
      </c>
      <c r="CQ8" s="46">
        <f aca="true" t="shared" si="34" ref="CQ8:CQ16">CO8/CN8*100</f>
        <v>212.91363292492065</v>
      </c>
      <c r="CR8" s="33">
        <v>1489.64</v>
      </c>
      <c r="CS8" s="5"/>
      <c r="CT8" s="5"/>
      <c r="CU8" s="6"/>
      <c r="CV8" s="32">
        <f>CR8*CV23%</f>
        <v>341.8329090000001</v>
      </c>
      <c r="CW8" s="36">
        <v>402.53</v>
      </c>
      <c r="CX8" s="36">
        <f aca="true" t="shared" si="35" ref="CX8:CX16">CW8-CV8</f>
        <v>60.69709099999989</v>
      </c>
      <c r="CY8" s="46">
        <f aca="true" t="shared" si="36" ref="CY8:CY16">CW8/CV8*100</f>
        <v>117.7563626561186</v>
      </c>
      <c r="CZ8" s="33">
        <v>957.6</v>
      </c>
      <c r="DA8" s="5"/>
      <c r="DB8" s="5"/>
      <c r="DC8" s="6"/>
      <c r="DD8" s="32">
        <f>CZ8*DD23%</f>
        <v>3.6940560000000007</v>
      </c>
      <c r="DE8" s="36">
        <v>8.938</v>
      </c>
      <c r="DF8" s="36">
        <f aca="true" t="shared" si="37" ref="DF8:DF16">DE8-DD8</f>
        <v>5.243944</v>
      </c>
      <c r="DG8" s="46">
        <f aca="true" t="shared" si="38" ref="DG8:DG16">DE8/DD8*100</f>
        <v>241.95626704088946</v>
      </c>
      <c r="DH8" s="33">
        <v>55.787</v>
      </c>
      <c r="DI8" s="5"/>
      <c r="DJ8" s="5"/>
      <c r="DK8" s="6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6"/>
      <c r="DX8" s="32">
        <f>DH8*DX23%</f>
        <v>10.38035103557312</v>
      </c>
      <c r="DY8" s="36">
        <v>25.794</v>
      </c>
      <c r="DZ8" s="36">
        <f aca="true" t="shared" si="39" ref="DZ8:DZ16">DY8-DX8</f>
        <v>15.41364896442688</v>
      </c>
      <c r="EA8" s="46">
        <f aca="true" t="shared" si="40" ref="EA8:EA16">DY8/DX8*100</f>
        <v>248.48870632221218</v>
      </c>
      <c r="EB8" s="33"/>
      <c r="EC8" s="32"/>
      <c r="ED8" s="32"/>
      <c r="EE8" s="36"/>
      <c r="EF8" s="6"/>
      <c r="EG8" s="36">
        <f t="shared" si="1"/>
        <v>474.985</v>
      </c>
      <c r="EH8" s="36">
        <f aca="true" t="shared" si="41" ref="EH8:EH16">EW8+FB8+FI8</f>
        <v>100.218603</v>
      </c>
      <c r="EI8" s="36">
        <f aca="true" t="shared" si="42" ref="EI8:EI16">EX8+FC8+FJ8</f>
        <v>54.059000000000005</v>
      </c>
      <c r="EJ8" s="36">
        <f aca="true" t="shared" si="43" ref="EJ8:EJ16">EI8-EH8</f>
        <v>-46.159603</v>
      </c>
      <c r="EK8" s="46">
        <f>EI8/EH8*100</f>
        <v>53.94108317394925</v>
      </c>
      <c r="EL8" s="46">
        <f aca="true" t="shared" si="44" ref="EL8:EL20">EI8/EH8*100-100</f>
        <v>-46.05891682605075</v>
      </c>
      <c r="EM8" s="46">
        <f aca="true" t="shared" si="45" ref="EM8:EM16">EI8/EG8*100</f>
        <v>11.381201511626683</v>
      </c>
      <c r="EN8" s="46">
        <f>EI8/EI20*100</f>
        <v>1.5610511965537266</v>
      </c>
      <c r="EO8" s="33">
        <v>1.255</v>
      </c>
      <c r="EP8" s="5"/>
      <c r="EQ8" s="5"/>
      <c r="ER8" s="5"/>
      <c r="ES8" s="5"/>
      <c r="ET8" s="5"/>
      <c r="EU8" s="5"/>
      <c r="EV8" s="6"/>
      <c r="EW8" s="32">
        <f>EO8*EW23%</f>
        <v>0.3945279999999999</v>
      </c>
      <c r="EX8" s="36">
        <v>8.645</v>
      </c>
      <c r="EY8" s="36">
        <f aca="true" t="shared" si="46" ref="EY8:EY16">EX8-EW8</f>
        <v>8.250472</v>
      </c>
      <c r="EZ8" s="46">
        <f aca="true" t="shared" si="47" ref="EZ8:EZ16">EX8/EW8*100</f>
        <v>2191.2259712872096</v>
      </c>
      <c r="FA8" s="33">
        <v>222.5</v>
      </c>
      <c r="FB8" s="32">
        <f>FA8*FB23%</f>
        <v>63.30137499999999</v>
      </c>
      <c r="FC8" s="36">
        <v>44.136</v>
      </c>
      <c r="FD8" s="36">
        <f aca="true" t="shared" si="48" ref="FD8:FD16">FC8-FB8</f>
        <v>-19.16537499999999</v>
      </c>
      <c r="FE8" s="46">
        <f aca="true" t="shared" si="49" ref="FE8:FE16">FC8/FB8*100</f>
        <v>69.72360395015117</v>
      </c>
      <c r="FF8" s="33">
        <v>251.23</v>
      </c>
      <c r="FG8" s="5"/>
      <c r="FH8" s="5"/>
      <c r="FI8" s="32">
        <f>FF8*FI23%</f>
        <v>36.5227</v>
      </c>
      <c r="FJ8" s="36">
        <v>1.278</v>
      </c>
      <c r="FK8" s="36">
        <f aca="true" t="shared" si="50" ref="FK8:FK16">FJ8-FI8</f>
        <v>-35.2447</v>
      </c>
      <c r="FL8" s="46">
        <f aca="true" t="shared" si="51" ref="FL8:FL16">FJ8/FI8*100</f>
        <v>3.4991936521670084</v>
      </c>
      <c r="FM8" s="50"/>
      <c r="FN8" s="32"/>
      <c r="FO8" s="6"/>
      <c r="FP8" s="6"/>
      <c r="FQ8" s="6"/>
      <c r="FR8" s="5"/>
      <c r="FS8" s="2"/>
      <c r="FT8" s="2"/>
      <c r="FU8" s="3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3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3"/>
      <c r="HB8" s="2"/>
      <c r="HC8" s="2"/>
      <c r="HD8" s="2"/>
      <c r="HE8" s="62"/>
      <c r="HF8" s="32"/>
      <c r="HG8" s="3"/>
      <c r="HH8" s="18"/>
      <c r="HI8" s="51"/>
      <c r="HJ8" s="32"/>
      <c r="HK8" s="32"/>
      <c r="HL8" s="3"/>
      <c r="HM8" s="6"/>
      <c r="HN8" s="134"/>
      <c r="HO8" s="75"/>
      <c r="HP8" s="75"/>
      <c r="HQ8" s="6"/>
      <c r="HR8" s="79"/>
      <c r="HS8" s="56"/>
      <c r="HT8" s="32"/>
      <c r="HU8" s="25"/>
      <c r="HV8" s="45"/>
      <c r="HW8" s="6"/>
      <c r="HX8" s="109"/>
      <c r="HY8" s="40">
        <f t="shared" si="2"/>
        <v>7657.736</v>
      </c>
      <c r="HZ8" s="36">
        <f aca="true" t="shared" si="52" ref="HZ8:HZ16">C8+K8+S8+AQ8+CC8+EC8+EH8+FN8+HE8+HJ8+HO8+HT8</f>
        <v>1405.6686068084666</v>
      </c>
      <c r="IA8" s="36">
        <f aca="true" t="shared" si="53" ref="IA8:IA16">D8+L8+T8+AR8+EI8+FO8+HF8+HK8++HP8+HU8+CD8+ED8+Q8+P8</f>
        <v>1261.369</v>
      </c>
      <c r="IB8" s="36">
        <f aca="true" t="shared" si="54" ref="IB8:IB16">IA8-HZ8</f>
        <v>-144.2996068084667</v>
      </c>
      <c r="IC8" s="45">
        <f aca="true" t="shared" si="55" ref="IC8:IC16">IA8/HZ8*100</f>
        <v>89.73445048786462</v>
      </c>
      <c r="ID8" s="137">
        <f aca="true" t="shared" si="56" ref="ID8:ID20">IA8/HZ8*100-100</f>
        <v>-10.26554951213538</v>
      </c>
      <c r="IE8" s="46">
        <f aca="true" t="shared" si="57" ref="IE8:IE20">IA8/HY8*100</f>
        <v>16.471826659994544</v>
      </c>
      <c r="IF8" s="6">
        <f>IA8/IA20*100</f>
        <v>5.944381017514159</v>
      </c>
    </row>
    <row r="9" spans="1:240" ht="23.25" customHeight="1">
      <c r="A9" s="84" t="s">
        <v>54</v>
      </c>
      <c r="B9" s="140">
        <v>1687.868</v>
      </c>
      <c r="C9" s="63">
        <f>B9*C23%</f>
        <v>349.49365598702246</v>
      </c>
      <c r="D9" s="98">
        <v>259.311</v>
      </c>
      <c r="E9" s="98">
        <f t="shared" si="3"/>
        <v>-90.18265598702249</v>
      </c>
      <c r="F9" s="103">
        <f t="shared" si="4"/>
        <v>74.19619657119866</v>
      </c>
      <c r="G9" s="103">
        <f t="shared" si="5"/>
        <v>-25.803803428801345</v>
      </c>
      <c r="H9" s="103">
        <f t="shared" si="6"/>
        <v>15.363227456175482</v>
      </c>
      <c r="I9" s="103">
        <f>D9/D20*100</f>
        <v>2.0697124283313655</v>
      </c>
      <c r="J9" s="33"/>
      <c r="K9" s="87"/>
      <c r="L9" s="87"/>
      <c r="M9" s="87"/>
      <c r="N9" s="87"/>
      <c r="O9" s="87"/>
      <c r="P9" s="87"/>
      <c r="Q9" s="33"/>
      <c r="R9" s="159">
        <f t="shared" si="7"/>
        <v>8.66</v>
      </c>
      <c r="S9" s="36">
        <f t="shared" si="8"/>
        <v>1.8702000000000005</v>
      </c>
      <c r="T9" s="36">
        <f t="shared" si="9"/>
        <v>1.391</v>
      </c>
      <c r="U9" s="36">
        <f t="shared" si="10"/>
        <v>-0.4792000000000005</v>
      </c>
      <c r="V9" s="46">
        <f t="shared" si="11"/>
        <v>74.37707197091218</v>
      </c>
      <c r="W9" s="46">
        <f t="shared" si="12"/>
        <v>-25.622928029087817</v>
      </c>
      <c r="X9" s="46">
        <f t="shared" si="13"/>
        <v>16.062355658198616</v>
      </c>
      <c r="Y9" s="5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40">
        <v>8.66</v>
      </c>
      <c r="AL9" s="40">
        <f>AK9*AL22%</f>
        <v>1.8702000000000005</v>
      </c>
      <c r="AM9" s="40">
        <v>1.391</v>
      </c>
      <c r="AN9" s="40">
        <f t="shared" si="14"/>
        <v>-0.4792000000000005</v>
      </c>
      <c r="AO9" s="109">
        <f t="shared" si="15"/>
        <v>74.37707197091218</v>
      </c>
      <c r="AP9" s="36">
        <f t="shared" si="16"/>
        <v>15.48</v>
      </c>
      <c r="AQ9" s="36">
        <f t="shared" si="17"/>
        <v>0.7047783999999999</v>
      </c>
      <c r="AR9" s="36">
        <f t="shared" si="18"/>
        <v>0</v>
      </c>
      <c r="AS9" s="36">
        <f t="shared" si="19"/>
        <v>-0.7047783999999999</v>
      </c>
      <c r="AT9" s="46">
        <f t="shared" si="20"/>
        <v>0</v>
      </c>
      <c r="AU9" s="46">
        <f t="shared" si="21"/>
        <v>-100</v>
      </c>
      <c r="AV9" s="46">
        <f t="shared" si="22"/>
        <v>0</v>
      </c>
      <c r="AW9" s="5"/>
      <c r="AX9" s="5"/>
      <c r="AY9" s="5"/>
      <c r="AZ9" s="32"/>
      <c r="BA9" s="36"/>
      <c r="BB9" s="36"/>
      <c r="BC9" s="46"/>
      <c r="BD9" s="33">
        <v>0.381</v>
      </c>
      <c r="BE9" s="2"/>
      <c r="BF9" s="2"/>
      <c r="BG9" s="3"/>
      <c r="BH9" s="32">
        <f>BD9*BH23%</f>
        <v>0.008724</v>
      </c>
      <c r="BI9" s="36"/>
      <c r="BJ9" s="36"/>
      <c r="BK9" s="46"/>
      <c r="BL9" s="33">
        <v>14.7</v>
      </c>
      <c r="BM9" s="5"/>
      <c r="BN9" s="5"/>
      <c r="BO9" s="6"/>
      <c r="BP9" s="32">
        <f>BL9*BP23%</f>
        <v>0.6258349999999999</v>
      </c>
      <c r="BQ9" s="36"/>
      <c r="BR9" s="36">
        <f t="shared" si="23"/>
        <v>-0.6258349999999999</v>
      </c>
      <c r="BS9" s="46">
        <f t="shared" si="24"/>
        <v>0</v>
      </c>
      <c r="BT9" s="47">
        <v>0.399</v>
      </c>
      <c r="BU9" s="5"/>
      <c r="BV9" s="5"/>
      <c r="BW9" s="5"/>
      <c r="BX9" s="32">
        <f>BT9*BX23%</f>
        <v>0.07021939999999999</v>
      </c>
      <c r="BY9" s="65"/>
      <c r="BZ9" s="36"/>
      <c r="CA9" s="46"/>
      <c r="CB9" s="159">
        <f t="shared" si="27"/>
        <v>1482.797</v>
      </c>
      <c r="CC9" s="36">
        <f t="shared" si="0"/>
        <v>107.00123500000002</v>
      </c>
      <c r="CD9" s="36">
        <f t="shared" si="28"/>
        <v>86.54700000000001</v>
      </c>
      <c r="CE9" s="36">
        <f t="shared" si="29"/>
        <v>-20.45423500000001</v>
      </c>
      <c r="CF9" s="46">
        <f t="shared" si="30"/>
        <v>80.8841131600023</v>
      </c>
      <c r="CG9" s="46">
        <f t="shared" si="31"/>
        <v>-19.1158868399977</v>
      </c>
      <c r="CH9" s="46">
        <f t="shared" si="32"/>
        <v>5.836739621134923</v>
      </c>
      <c r="CI9" s="46">
        <f>CD9/CD20*100</f>
        <v>3.321962908643429</v>
      </c>
      <c r="CJ9" s="47">
        <v>2.7</v>
      </c>
      <c r="CK9" s="5"/>
      <c r="CL9" s="5"/>
      <c r="CM9" s="6"/>
      <c r="CN9" s="32">
        <f>CJ9*CN23%</f>
        <v>0.64472</v>
      </c>
      <c r="CO9" s="36">
        <v>0.899</v>
      </c>
      <c r="CP9" s="36">
        <f t="shared" si="33"/>
        <v>0.25428000000000006</v>
      </c>
      <c r="CQ9" s="46">
        <f t="shared" si="34"/>
        <v>139.44037721801715</v>
      </c>
      <c r="CR9" s="33">
        <v>407.48</v>
      </c>
      <c r="CS9" s="5"/>
      <c r="CT9" s="5"/>
      <c r="CU9" s="6"/>
      <c r="CV9" s="32">
        <f>CR9*CV23%</f>
        <v>93.50586300000002</v>
      </c>
      <c r="CW9" s="36">
        <v>77.287</v>
      </c>
      <c r="CX9" s="36">
        <f t="shared" si="35"/>
        <v>-16.218863000000013</v>
      </c>
      <c r="CY9" s="46">
        <f t="shared" si="36"/>
        <v>82.65471011160017</v>
      </c>
      <c r="CZ9" s="33">
        <v>1024.8</v>
      </c>
      <c r="DA9" s="5"/>
      <c r="DB9" s="5"/>
      <c r="DC9" s="6"/>
      <c r="DD9" s="32">
        <f>CZ9*DD23%</f>
        <v>3.953288</v>
      </c>
      <c r="DE9" s="36">
        <v>1.87</v>
      </c>
      <c r="DF9" s="36">
        <f t="shared" si="37"/>
        <v>-2.083288</v>
      </c>
      <c r="DG9" s="46">
        <f t="shared" si="38"/>
        <v>47.302397396799826</v>
      </c>
      <c r="DH9" s="33">
        <v>47.817</v>
      </c>
      <c r="DI9" s="5"/>
      <c r="DJ9" s="5"/>
      <c r="DK9" s="6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6"/>
      <c r="DX9" s="32">
        <f>DH9*DX23%</f>
        <v>8.897363999999998</v>
      </c>
      <c r="DY9" s="36">
        <v>6.491</v>
      </c>
      <c r="DZ9" s="36">
        <f t="shared" si="39"/>
        <v>-2.406363999999998</v>
      </c>
      <c r="EA9" s="46">
        <f t="shared" si="40"/>
        <v>72.9541918258037</v>
      </c>
      <c r="EB9" s="33"/>
      <c r="EC9" s="32"/>
      <c r="ED9" s="32">
        <v>6.25</v>
      </c>
      <c r="EE9" s="36"/>
      <c r="EF9" s="6"/>
      <c r="EG9" s="36">
        <f t="shared" si="1"/>
        <v>674.59</v>
      </c>
      <c r="EH9" s="36">
        <f t="shared" si="41"/>
        <v>115.40387</v>
      </c>
      <c r="EI9" s="36">
        <f t="shared" si="42"/>
        <v>104.22999999999999</v>
      </c>
      <c r="EJ9" s="36">
        <f t="shared" si="43"/>
        <v>-11.173870000000008</v>
      </c>
      <c r="EK9" s="46">
        <f>EI9/EH9*100</f>
        <v>90.31759506851893</v>
      </c>
      <c r="EL9" s="46">
        <f t="shared" si="44"/>
        <v>-9.682404931481074</v>
      </c>
      <c r="EM9" s="46">
        <f t="shared" si="45"/>
        <v>15.450866452215417</v>
      </c>
      <c r="EN9" s="46">
        <f>EI9/EI20*100</f>
        <v>3.009829375622836</v>
      </c>
      <c r="EO9" s="33"/>
      <c r="EP9" s="5"/>
      <c r="EQ9" s="5"/>
      <c r="ER9" s="5"/>
      <c r="ES9" s="5"/>
      <c r="ET9" s="5"/>
      <c r="EU9" s="5"/>
      <c r="EV9" s="6"/>
      <c r="EW9" s="32">
        <f>EO9*EW24%</f>
        <v>0</v>
      </c>
      <c r="EX9" s="27">
        <v>0</v>
      </c>
      <c r="EY9" s="36">
        <f t="shared" si="46"/>
        <v>0</v>
      </c>
      <c r="EZ9" s="46">
        <v>0</v>
      </c>
      <c r="FA9" s="33">
        <v>124.6</v>
      </c>
      <c r="FB9" s="32">
        <f>FA9*FB23%</f>
        <v>35.448769999999996</v>
      </c>
      <c r="FC9" s="36">
        <v>44.416</v>
      </c>
      <c r="FD9" s="36">
        <f t="shared" si="48"/>
        <v>8.96723</v>
      </c>
      <c r="FE9" s="46">
        <f t="shared" si="49"/>
        <v>125.29630788317903</v>
      </c>
      <c r="FF9" s="33">
        <v>549.99</v>
      </c>
      <c r="FG9" s="5"/>
      <c r="FH9" s="5"/>
      <c r="FI9" s="32">
        <f>FF9*FI23%</f>
        <v>79.9551</v>
      </c>
      <c r="FJ9" s="36">
        <v>59.814</v>
      </c>
      <c r="FK9" s="36">
        <f t="shared" si="50"/>
        <v>-20.1411</v>
      </c>
      <c r="FL9" s="46">
        <f t="shared" si="51"/>
        <v>74.80948682448025</v>
      </c>
      <c r="FM9" s="50"/>
      <c r="FN9" s="32"/>
      <c r="FO9" s="6"/>
      <c r="FP9" s="6"/>
      <c r="FQ9" s="6"/>
      <c r="FR9" s="5"/>
      <c r="FS9" s="2"/>
      <c r="FT9" s="2"/>
      <c r="FU9" s="3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3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3"/>
      <c r="HB9" s="2"/>
      <c r="HC9" s="2"/>
      <c r="HD9" s="2"/>
      <c r="HE9" s="62"/>
      <c r="HF9" s="32"/>
      <c r="HG9" s="3"/>
      <c r="HH9" s="3"/>
      <c r="HI9" s="157"/>
      <c r="HJ9" s="32"/>
      <c r="HK9" s="32"/>
      <c r="HL9" s="3"/>
      <c r="HM9" s="6"/>
      <c r="HN9" s="50"/>
      <c r="HO9" s="75"/>
      <c r="HP9" s="75"/>
      <c r="HQ9" s="6"/>
      <c r="HR9" s="3"/>
      <c r="HS9" s="157"/>
      <c r="HT9" s="32"/>
      <c r="HU9" s="6"/>
      <c r="HV9" s="45"/>
      <c r="HW9" s="6"/>
      <c r="HX9" s="109"/>
      <c r="HY9" s="40">
        <f t="shared" si="2"/>
        <v>3869.3950000000004</v>
      </c>
      <c r="HZ9" s="36">
        <f t="shared" si="52"/>
        <v>574.4737393870225</v>
      </c>
      <c r="IA9" s="36">
        <f t="shared" si="53"/>
        <v>457.72900000000004</v>
      </c>
      <c r="IB9" s="36">
        <f t="shared" si="54"/>
        <v>-116.74473938702249</v>
      </c>
      <c r="IC9" s="45">
        <f t="shared" si="55"/>
        <v>79.67796761056616</v>
      </c>
      <c r="ID9" s="137">
        <f t="shared" si="56"/>
        <v>-20.322032389433843</v>
      </c>
      <c r="IE9" s="46">
        <f t="shared" si="57"/>
        <v>11.82947204924801</v>
      </c>
      <c r="IF9" s="6">
        <f>IA9/IA20*100</f>
        <v>2.157113088054121</v>
      </c>
    </row>
    <row r="10" spans="1:240" ht="26.25" customHeight="1">
      <c r="A10" s="84" t="s">
        <v>28</v>
      </c>
      <c r="B10" s="140">
        <v>973.77</v>
      </c>
      <c r="C10" s="63">
        <f>B10*C23%</f>
        <v>201.63095537712834</v>
      </c>
      <c r="D10" s="98">
        <v>127.126</v>
      </c>
      <c r="E10" s="98">
        <f t="shared" si="3"/>
        <v>-74.50495537712834</v>
      </c>
      <c r="F10" s="103">
        <f t="shared" si="4"/>
        <v>63.04885068972912</v>
      </c>
      <c r="G10" s="103">
        <f t="shared" si="5"/>
        <v>-36.95114931027088</v>
      </c>
      <c r="H10" s="103">
        <f t="shared" si="6"/>
        <v>13.055033529478214</v>
      </c>
      <c r="I10" s="103">
        <f>D10/D20*100</f>
        <v>1.014666798416007</v>
      </c>
      <c r="J10" s="33"/>
      <c r="K10" s="33"/>
      <c r="L10" s="33"/>
      <c r="M10" s="33"/>
      <c r="N10" s="33"/>
      <c r="O10" s="33"/>
      <c r="P10" s="33"/>
      <c r="Q10" s="33"/>
      <c r="R10" s="159">
        <f t="shared" si="7"/>
        <v>45.465</v>
      </c>
      <c r="S10" s="36">
        <f t="shared" si="8"/>
        <v>9.818550000000004</v>
      </c>
      <c r="T10" s="36">
        <f t="shared" si="9"/>
        <v>6.277</v>
      </c>
      <c r="U10" s="36">
        <f t="shared" si="10"/>
        <v>-3.5415500000000035</v>
      </c>
      <c r="V10" s="46">
        <f t="shared" si="11"/>
        <v>63.930010032031184</v>
      </c>
      <c r="W10" s="46">
        <f t="shared" si="12"/>
        <v>-36.069989967968816</v>
      </c>
      <c r="X10" s="46">
        <f t="shared" si="13"/>
        <v>13.806224568349279</v>
      </c>
      <c r="Y10" s="5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40">
        <v>45.465</v>
      </c>
      <c r="AL10" s="40">
        <f>AK10*AL22%</f>
        <v>9.818550000000004</v>
      </c>
      <c r="AM10" s="40">
        <v>6.277</v>
      </c>
      <c r="AN10" s="40">
        <f t="shared" si="14"/>
        <v>-3.5415500000000035</v>
      </c>
      <c r="AO10" s="109">
        <f t="shared" si="15"/>
        <v>63.930010032031184</v>
      </c>
      <c r="AP10" s="36">
        <f t="shared" si="16"/>
        <v>71.659</v>
      </c>
      <c r="AQ10" s="36">
        <f t="shared" si="17"/>
        <v>4.630278</v>
      </c>
      <c r="AR10" s="36">
        <f t="shared" si="18"/>
        <v>0</v>
      </c>
      <c r="AS10" s="36">
        <f t="shared" si="19"/>
        <v>-4.630278</v>
      </c>
      <c r="AT10" s="46">
        <f t="shared" si="20"/>
        <v>0</v>
      </c>
      <c r="AU10" s="46">
        <f t="shared" si="21"/>
        <v>-100</v>
      </c>
      <c r="AV10" s="46">
        <f t="shared" si="22"/>
        <v>0</v>
      </c>
      <c r="AW10" s="5"/>
      <c r="AX10" s="5"/>
      <c r="AY10" s="5"/>
      <c r="AZ10" s="32"/>
      <c r="BA10" s="36"/>
      <c r="BB10" s="36"/>
      <c r="BC10" s="46"/>
      <c r="BD10" s="33">
        <v>0.889</v>
      </c>
      <c r="BE10" s="2"/>
      <c r="BF10" s="2"/>
      <c r="BG10" s="2"/>
      <c r="BH10" s="32">
        <f>BD10*BH23%</f>
        <v>0.020356</v>
      </c>
      <c r="BI10" s="36"/>
      <c r="BJ10" s="36"/>
      <c r="BK10" s="46"/>
      <c r="BL10" s="33">
        <v>58.8</v>
      </c>
      <c r="BM10" s="5"/>
      <c r="BN10" s="5"/>
      <c r="BO10" s="5"/>
      <c r="BP10" s="32">
        <f>BL10*BP23%</f>
        <v>2.5033399999999997</v>
      </c>
      <c r="BQ10" s="36"/>
      <c r="BR10" s="36">
        <f t="shared" si="23"/>
        <v>-2.5033399999999997</v>
      </c>
      <c r="BS10" s="46">
        <f t="shared" si="24"/>
        <v>0</v>
      </c>
      <c r="BT10" s="47">
        <v>11.97</v>
      </c>
      <c r="BU10" s="5"/>
      <c r="BV10" s="5"/>
      <c r="BW10" s="6"/>
      <c r="BX10" s="32">
        <f>BT10*BX23%</f>
        <v>2.106582</v>
      </c>
      <c r="BY10" s="65"/>
      <c r="BZ10" s="36">
        <f t="shared" si="25"/>
        <v>-2.106582</v>
      </c>
      <c r="CA10" s="46">
        <f t="shared" si="26"/>
        <v>0</v>
      </c>
      <c r="CB10" s="159">
        <f t="shared" si="27"/>
        <v>1137.794</v>
      </c>
      <c r="CC10" s="36">
        <f t="shared" si="0"/>
        <v>100.06088103557312</v>
      </c>
      <c r="CD10" s="36">
        <f t="shared" si="28"/>
        <v>53.934</v>
      </c>
      <c r="CE10" s="36">
        <f t="shared" si="29"/>
        <v>-46.12688103557312</v>
      </c>
      <c r="CF10" s="46">
        <f t="shared" si="30"/>
        <v>53.901184400750644</v>
      </c>
      <c r="CG10" s="46">
        <f t="shared" si="31"/>
        <v>-46.098815599249356</v>
      </c>
      <c r="CH10" s="46">
        <f t="shared" si="32"/>
        <v>4.7402253835052734</v>
      </c>
      <c r="CI10" s="46">
        <f>CD10/CD20*100</f>
        <v>2.0701670481330914</v>
      </c>
      <c r="CJ10" s="47">
        <v>10.8</v>
      </c>
      <c r="CK10" s="5"/>
      <c r="CL10" s="5"/>
      <c r="CM10" s="6"/>
      <c r="CN10" s="32">
        <f>CJ10*CN23%</f>
        <v>2.57888</v>
      </c>
      <c r="CO10" s="36">
        <v>0.882</v>
      </c>
      <c r="CP10" s="36">
        <f t="shared" si="33"/>
        <v>-1.6968799999999997</v>
      </c>
      <c r="CQ10" s="46">
        <f t="shared" si="34"/>
        <v>34.20089341109319</v>
      </c>
      <c r="CR10" s="47">
        <v>200.4</v>
      </c>
      <c r="CS10" s="5"/>
      <c r="CT10" s="5"/>
      <c r="CU10" s="6"/>
      <c r="CV10" s="32">
        <f>CR10*CV23%</f>
        <v>45.98649000000001</v>
      </c>
      <c r="CW10" s="36">
        <v>42.728</v>
      </c>
      <c r="CX10" s="36">
        <f t="shared" si="35"/>
        <v>-3.258490000000009</v>
      </c>
      <c r="CY10" s="46">
        <f t="shared" si="36"/>
        <v>92.9142450315299</v>
      </c>
      <c r="CZ10" s="33">
        <v>663.6</v>
      </c>
      <c r="DA10" s="5"/>
      <c r="DB10" s="5"/>
      <c r="DC10" s="6"/>
      <c r="DD10" s="32">
        <f>CZ10*DD23%</f>
        <v>2.5599160000000003</v>
      </c>
      <c r="DE10" s="36">
        <v>1.17</v>
      </c>
      <c r="DF10" s="36">
        <f t="shared" si="37"/>
        <v>-1.3899160000000004</v>
      </c>
      <c r="DG10" s="46">
        <f t="shared" si="38"/>
        <v>45.704624682997405</v>
      </c>
      <c r="DH10" s="33">
        <v>262.994</v>
      </c>
      <c r="DI10" s="5"/>
      <c r="DJ10" s="5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6"/>
      <c r="DX10" s="32">
        <f>DH10*DX23%</f>
        <v>48.935595035573115</v>
      </c>
      <c r="DY10" s="36">
        <v>9.154</v>
      </c>
      <c r="DZ10" s="36">
        <f t="shared" si="39"/>
        <v>-39.78159503557312</v>
      </c>
      <c r="EA10" s="46">
        <f t="shared" si="40"/>
        <v>18.706219865816724</v>
      </c>
      <c r="EB10" s="33"/>
      <c r="EC10" s="6"/>
      <c r="ED10" s="6"/>
      <c r="EE10" s="6"/>
      <c r="EF10" s="6"/>
      <c r="EG10" s="36">
        <f t="shared" si="1"/>
        <v>797.375</v>
      </c>
      <c r="EH10" s="36">
        <f t="shared" si="41"/>
        <v>137.67324499999998</v>
      </c>
      <c r="EI10" s="36">
        <f t="shared" si="42"/>
        <v>62.414</v>
      </c>
      <c r="EJ10" s="36">
        <f t="shared" si="43"/>
        <v>-75.25924499999998</v>
      </c>
      <c r="EK10" s="46">
        <f aca="true" t="shared" si="58" ref="EK10:EK20">EI10/EH10*100</f>
        <v>45.33487970011893</v>
      </c>
      <c r="EL10" s="46">
        <f t="shared" si="44"/>
        <v>-54.66512029988107</v>
      </c>
      <c r="EM10" s="46">
        <f t="shared" si="45"/>
        <v>7.827433767048126</v>
      </c>
      <c r="EN10" s="46">
        <f>EI10/EI20*100</f>
        <v>1.8023169015650358</v>
      </c>
      <c r="EO10" s="33">
        <v>18.825</v>
      </c>
      <c r="EP10" s="5"/>
      <c r="EQ10" s="5"/>
      <c r="ER10" s="5"/>
      <c r="ES10" s="5"/>
      <c r="ET10" s="5"/>
      <c r="EU10" s="5"/>
      <c r="EV10" s="6"/>
      <c r="EW10" s="32">
        <f>EO10*EW23%</f>
        <v>5.917919999999999</v>
      </c>
      <c r="EX10" s="36">
        <v>5.279</v>
      </c>
      <c r="EY10" s="36">
        <f t="shared" si="46"/>
        <v>-0.6389199999999988</v>
      </c>
      <c r="EZ10" s="46">
        <f t="shared" si="47"/>
        <v>89.20363911644633</v>
      </c>
      <c r="FA10" s="33">
        <v>133.5</v>
      </c>
      <c r="FB10" s="32">
        <f>FA10*FB23%</f>
        <v>37.980824999999996</v>
      </c>
      <c r="FC10" s="36">
        <v>17.868</v>
      </c>
      <c r="FD10" s="36">
        <f t="shared" si="48"/>
        <v>-20.112824999999997</v>
      </c>
      <c r="FE10" s="46">
        <f t="shared" si="49"/>
        <v>47.04479168106538</v>
      </c>
      <c r="FF10" s="33">
        <v>645.05</v>
      </c>
      <c r="FG10" s="5"/>
      <c r="FH10" s="5"/>
      <c r="FI10" s="32">
        <f>FF10*FI23%</f>
        <v>93.77449999999999</v>
      </c>
      <c r="FJ10" s="36">
        <v>39.267</v>
      </c>
      <c r="FK10" s="36">
        <f t="shared" si="50"/>
        <v>-54.507499999999986</v>
      </c>
      <c r="FL10" s="46">
        <f t="shared" si="51"/>
        <v>41.87385696537972</v>
      </c>
      <c r="FM10" s="50"/>
      <c r="FN10" s="6"/>
      <c r="FO10" s="6"/>
      <c r="FP10" s="6"/>
      <c r="FQ10" s="6"/>
      <c r="FR10" s="5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3"/>
      <c r="GL10" s="2"/>
      <c r="GM10" s="2"/>
      <c r="GN10" s="2"/>
      <c r="GO10" s="2"/>
      <c r="GP10" s="2"/>
      <c r="GQ10" s="2"/>
      <c r="GR10" s="2"/>
      <c r="GS10" s="3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62"/>
      <c r="HF10" s="32"/>
      <c r="HG10" s="7"/>
      <c r="HH10" s="17"/>
      <c r="HI10" s="52"/>
      <c r="HJ10" s="34"/>
      <c r="HK10" s="36"/>
      <c r="HL10" s="64"/>
      <c r="HM10" s="6"/>
      <c r="HN10" s="60"/>
      <c r="HO10" s="128"/>
      <c r="HP10" s="158"/>
      <c r="HQ10" s="109"/>
      <c r="HR10" s="78"/>
      <c r="HS10" s="57"/>
      <c r="HT10" s="23"/>
      <c r="HU10" s="21"/>
      <c r="HV10" s="45"/>
      <c r="HW10" s="6"/>
      <c r="HX10" s="109"/>
      <c r="HY10" s="40">
        <f t="shared" si="2"/>
        <v>3026.063</v>
      </c>
      <c r="HZ10" s="36">
        <f t="shared" si="52"/>
        <v>453.8139094127015</v>
      </c>
      <c r="IA10" s="36">
        <f t="shared" si="53"/>
        <v>249.751</v>
      </c>
      <c r="IB10" s="36">
        <f t="shared" si="54"/>
        <v>-204.0629094127015</v>
      </c>
      <c r="IC10" s="45">
        <f t="shared" si="55"/>
        <v>55.03379134482957</v>
      </c>
      <c r="ID10" s="137">
        <f t="shared" si="56"/>
        <v>-44.96620865517043</v>
      </c>
      <c r="IE10" s="46">
        <f t="shared" si="57"/>
        <v>8.253331143469254</v>
      </c>
      <c r="IF10" s="6">
        <f>IA10/IA20*100</f>
        <v>1.1769871492839754</v>
      </c>
    </row>
    <row r="11" spans="1:240" ht="26.25" customHeight="1">
      <c r="A11" s="84" t="s">
        <v>21</v>
      </c>
      <c r="B11" s="140">
        <v>1622.95</v>
      </c>
      <c r="C11" s="63">
        <f>B11*C23%</f>
        <v>336.05159229521394</v>
      </c>
      <c r="D11" s="98">
        <v>221.365</v>
      </c>
      <c r="E11" s="98">
        <f t="shared" si="3"/>
        <v>-114.68659229521393</v>
      </c>
      <c r="F11" s="103">
        <f t="shared" si="4"/>
        <v>65.87232587951426</v>
      </c>
      <c r="G11" s="103">
        <f t="shared" si="5"/>
        <v>-34.127674120485736</v>
      </c>
      <c r="H11" s="103">
        <f t="shared" si="6"/>
        <v>13.639668504883085</v>
      </c>
      <c r="I11" s="103">
        <f>D11/D20*100</f>
        <v>1.7668432565435817</v>
      </c>
      <c r="J11" s="33"/>
      <c r="K11" s="33"/>
      <c r="L11" s="33"/>
      <c r="M11" s="33"/>
      <c r="N11" s="33"/>
      <c r="O11" s="33"/>
      <c r="P11" s="33"/>
      <c r="Q11" s="33"/>
      <c r="R11" s="159">
        <f t="shared" si="7"/>
        <v>6.495</v>
      </c>
      <c r="S11" s="36">
        <f t="shared" si="8"/>
        <v>1.4026500000000004</v>
      </c>
      <c r="T11" s="36">
        <f t="shared" si="9"/>
        <v>2.26</v>
      </c>
      <c r="U11" s="36">
        <f t="shared" si="10"/>
        <v>0.8573499999999994</v>
      </c>
      <c r="V11" s="46">
        <f t="shared" si="11"/>
        <v>161.1235874950985</v>
      </c>
      <c r="W11" s="46">
        <f t="shared" si="12"/>
        <v>61.12358749509849</v>
      </c>
      <c r="X11" s="46">
        <f t="shared" si="13"/>
        <v>34.795996920708234</v>
      </c>
      <c r="Y11" s="5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40">
        <v>6.495</v>
      </c>
      <c r="AL11" s="40">
        <f>AK11*AL22%</f>
        <v>1.4026500000000004</v>
      </c>
      <c r="AM11" s="40">
        <v>2.26</v>
      </c>
      <c r="AN11" s="40">
        <f t="shared" si="14"/>
        <v>0.8573499999999994</v>
      </c>
      <c r="AO11" s="109">
        <f t="shared" si="15"/>
        <v>161.1235874950985</v>
      </c>
      <c r="AP11" s="36">
        <f t="shared" si="16"/>
        <v>18.48</v>
      </c>
      <c r="AQ11" s="36">
        <f t="shared" si="17"/>
        <v>1.8514129999999998</v>
      </c>
      <c r="AR11" s="36">
        <f t="shared" si="18"/>
        <v>0</v>
      </c>
      <c r="AS11" s="36">
        <f t="shared" si="19"/>
        <v>-1.8514129999999998</v>
      </c>
      <c r="AT11" s="46">
        <f t="shared" si="20"/>
        <v>0</v>
      </c>
      <c r="AU11" s="46">
        <f t="shared" si="21"/>
        <v>-100</v>
      </c>
      <c r="AV11" s="46">
        <f t="shared" si="22"/>
        <v>0</v>
      </c>
      <c r="AW11" s="5"/>
      <c r="AX11" s="5"/>
      <c r="AY11" s="5"/>
      <c r="AZ11" s="12"/>
      <c r="BA11" s="27"/>
      <c r="BB11" s="36"/>
      <c r="BC11" s="46"/>
      <c r="BD11" s="33"/>
      <c r="BE11" s="2"/>
      <c r="BF11" s="2"/>
      <c r="BG11" s="2"/>
      <c r="BH11" s="32"/>
      <c r="BI11" s="36"/>
      <c r="BJ11" s="36"/>
      <c r="BK11" s="46"/>
      <c r="BL11" s="33">
        <v>10.5</v>
      </c>
      <c r="BM11" s="5"/>
      <c r="BN11" s="5"/>
      <c r="BO11" s="5"/>
      <c r="BP11" s="32">
        <f>BL11*BP23%</f>
        <v>0.44702499999999995</v>
      </c>
      <c r="BQ11" s="36"/>
      <c r="BR11" s="36">
        <f t="shared" si="23"/>
        <v>-0.44702499999999995</v>
      </c>
      <c r="BS11" s="46">
        <f t="shared" si="24"/>
        <v>0</v>
      </c>
      <c r="BT11" s="47">
        <v>7.98</v>
      </c>
      <c r="BU11" s="5"/>
      <c r="BV11" s="5"/>
      <c r="BW11" s="6"/>
      <c r="BX11" s="32">
        <f>BT11*BX23%</f>
        <v>1.4043879999999997</v>
      </c>
      <c r="BY11" s="65"/>
      <c r="BZ11" s="36">
        <f t="shared" si="25"/>
        <v>-1.4043879999999997</v>
      </c>
      <c r="CA11" s="46">
        <f t="shared" si="26"/>
        <v>0</v>
      </c>
      <c r="CB11" s="159">
        <f t="shared" si="27"/>
        <v>1343.127</v>
      </c>
      <c r="CC11" s="36">
        <f t="shared" si="0"/>
        <v>151.86240003557313</v>
      </c>
      <c r="CD11" s="36">
        <f t="shared" si="28"/>
        <v>184.43599999999998</v>
      </c>
      <c r="CE11" s="36">
        <f t="shared" si="29"/>
        <v>32.57359996442685</v>
      </c>
      <c r="CF11" s="46">
        <f t="shared" si="30"/>
        <v>121.44941733885189</v>
      </c>
      <c r="CG11" s="46">
        <f t="shared" si="31"/>
        <v>21.449417338851887</v>
      </c>
      <c r="CH11" s="46">
        <f t="shared" si="32"/>
        <v>13.73183622993209</v>
      </c>
      <c r="CI11" s="46">
        <f>CD11/CD20*100</f>
        <v>7.079269657163845</v>
      </c>
      <c r="CJ11" s="47">
        <v>43.2</v>
      </c>
      <c r="CK11" s="5"/>
      <c r="CL11" s="5"/>
      <c r="CM11" s="6"/>
      <c r="CN11" s="32">
        <f>CJ11*CN23%</f>
        <v>10.31552</v>
      </c>
      <c r="CO11" s="36">
        <v>3.659</v>
      </c>
      <c r="CP11" s="36">
        <f t="shared" si="33"/>
        <v>-6.6565199999999995</v>
      </c>
      <c r="CQ11" s="46">
        <f t="shared" si="34"/>
        <v>35.47082454398809</v>
      </c>
      <c r="CR11" s="47">
        <v>474.28</v>
      </c>
      <c r="CS11" s="5"/>
      <c r="CT11" s="5"/>
      <c r="CU11" s="6"/>
      <c r="CV11" s="32">
        <f>CR11*CV23%</f>
        <v>108.83469300000002</v>
      </c>
      <c r="CW11" s="36">
        <v>180.32</v>
      </c>
      <c r="CX11" s="36">
        <f t="shared" si="35"/>
        <v>71.48530699999998</v>
      </c>
      <c r="CY11" s="46">
        <f t="shared" si="36"/>
        <v>165.6824630359365</v>
      </c>
      <c r="CZ11" s="33">
        <v>663.6</v>
      </c>
      <c r="DA11" s="5"/>
      <c r="DB11" s="5"/>
      <c r="DC11" s="6"/>
      <c r="DD11" s="32">
        <f>CZ11*DD23%</f>
        <v>2.5599160000000003</v>
      </c>
      <c r="DE11" s="36">
        <v>0</v>
      </c>
      <c r="DF11" s="36">
        <f t="shared" si="37"/>
        <v>-2.5599160000000003</v>
      </c>
      <c r="DG11" s="46">
        <f t="shared" si="38"/>
        <v>0</v>
      </c>
      <c r="DH11" s="33">
        <v>162.047</v>
      </c>
      <c r="DI11" s="5"/>
      <c r="DJ11" s="5"/>
      <c r="DK11" s="6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6"/>
      <c r="DX11" s="32">
        <f>DH11*DX23%</f>
        <v>30.152271035573115</v>
      </c>
      <c r="DY11" s="36">
        <v>0.457</v>
      </c>
      <c r="DZ11" s="36">
        <f t="shared" si="39"/>
        <v>-29.695271035573114</v>
      </c>
      <c r="EA11" s="46">
        <f t="shared" si="40"/>
        <v>1.5156403955802848</v>
      </c>
      <c r="EB11" s="33"/>
      <c r="EC11" s="6"/>
      <c r="ED11" s="6"/>
      <c r="EE11" s="6"/>
      <c r="EF11" s="6"/>
      <c r="EG11" s="36">
        <f t="shared" si="1"/>
        <v>546.38</v>
      </c>
      <c r="EH11" s="36">
        <f t="shared" si="41"/>
        <v>92.40797099999999</v>
      </c>
      <c r="EI11" s="36">
        <f t="shared" si="42"/>
        <v>146.118</v>
      </c>
      <c r="EJ11" s="36">
        <f t="shared" si="43"/>
        <v>53.710029000000006</v>
      </c>
      <c r="EK11" s="46">
        <f t="shared" si="58"/>
        <v>158.1227229845789</v>
      </c>
      <c r="EL11" s="46">
        <f t="shared" si="44"/>
        <v>58.1227229845789</v>
      </c>
      <c r="EM11" s="46">
        <f t="shared" si="45"/>
        <v>26.742926168600604</v>
      </c>
      <c r="EN11" s="46">
        <f>EI11/EI20*100</f>
        <v>4.219420979634055</v>
      </c>
      <c r="EO11" s="33">
        <v>40.16</v>
      </c>
      <c r="EP11" s="5"/>
      <c r="EQ11" s="5"/>
      <c r="ER11" s="5"/>
      <c r="ES11" s="5"/>
      <c r="ET11" s="5"/>
      <c r="EU11" s="5"/>
      <c r="EV11" s="6"/>
      <c r="EW11" s="32">
        <f>EO11*EW23%</f>
        <v>12.624895999999996</v>
      </c>
      <c r="EX11" s="36">
        <v>0</v>
      </c>
      <c r="EY11" s="36">
        <f t="shared" si="46"/>
        <v>-12.624895999999996</v>
      </c>
      <c r="EZ11" s="46">
        <f t="shared" si="47"/>
        <v>0</v>
      </c>
      <c r="FA11" s="33">
        <v>44.5</v>
      </c>
      <c r="FB11" s="32">
        <f>FA11*FB23%</f>
        <v>12.660274999999999</v>
      </c>
      <c r="FC11" s="36">
        <v>12.172</v>
      </c>
      <c r="FD11" s="36">
        <f t="shared" si="48"/>
        <v>-0.488274999999998</v>
      </c>
      <c r="FE11" s="46">
        <f t="shared" si="49"/>
        <v>96.14325123269441</v>
      </c>
      <c r="FF11" s="33">
        <v>461.72</v>
      </c>
      <c r="FG11" s="5"/>
      <c r="FH11" s="5"/>
      <c r="FI11" s="32">
        <f>FF11*FI23%</f>
        <v>67.1228</v>
      </c>
      <c r="FJ11" s="36">
        <v>133.946</v>
      </c>
      <c r="FK11" s="36">
        <f t="shared" si="50"/>
        <v>66.8232</v>
      </c>
      <c r="FL11" s="46">
        <f t="shared" si="51"/>
        <v>199.5536539000161</v>
      </c>
      <c r="FM11" s="50"/>
      <c r="FN11" s="6"/>
      <c r="FO11" s="6"/>
      <c r="FP11" s="6"/>
      <c r="FQ11" s="6"/>
      <c r="FR11" s="5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3"/>
      <c r="GL11" s="2"/>
      <c r="GM11" s="2"/>
      <c r="GN11" s="2"/>
      <c r="GO11" s="2"/>
      <c r="GP11" s="2"/>
      <c r="GQ11" s="2"/>
      <c r="GR11" s="2"/>
      <c r="GS11" s="3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62"/>
      <c r="HF11" s="32"/>
      <c r="HG11" s="3"/>
      <c r="HH11" s="18"/>
      <c r="HI11" s="51"/>
      <c r="HJ11" s="32"/>
      <c r="HK11" s="32"/>
      <c r="HL11" s="3"/>
      <c r="HM11" s="6"/>
      <c r="HN11" s="59"/>
      <c r="HO11" s="129"/>
      <c r="HP11" s="75"/>
      <c r="HQ11" s="114"/>
      <c r="HR11" s="79"/>
      <c r="HS11" s="56"/>
      <c r="HT11" s="32"/>
      <c r="HU11" s="25"/>
      <c r="HV11" s="45"/>
      <c r="HW11" s="6"/>
      <c r="HX11" s="109"/>
      <c r="HY11" s="40">
        <f t="shared" si="2"/>
        <v>3537.432</v>
      </c>
      <c r="HZ11" s="36">
        <f t="shared" si="52"/>
        <v>583.576026330787</v>
      </c>
      <c r="IA11" s="36">
        <f t="shared" si="53"/>
        <v>554.179</v>
      </c>
      <c r="IB11" s="36">
        <f t="shared" si="54"/>
        <v>-29.39702633078707</v>
      </c>
      <c r="IC11" s="45">
        <f t="shared" si="55"/>
        <v>94.96260555533445</v>
      </c>
      <c r="ID11" s="137">
        <f t="shared" si="56"/>
        <v>-5.037394444665551</v>
      </c>
      <c r="IE11" s="46">
        <f t="shared" si="57"/>
        <v>15.66613859997874</v>
      </c>
      <c r="IF11" s="6">
        <f>IA11/IA20*100</f>
        <v>2.6116474464688597</v>
      </c>
    </row>
    <row r="12" spans="1:240" ht="24" customHeight="1">
      <c r="A12" s="84" t="s">
        <v>22</v>
      </c>
      <c r="B12" s="140">
        <v>1428.196</v>
      </c>
      <c r="C12" s="63">
        <f>B12*C23%</f>
        <v>295.72540121978824</v>
      </c>
      <c r="D12" s="98">
        <v>175.096</v>
      </c>
      <c r="E12" s="98">
        <f t="shared" si="3"/>
        <v>-120.62940121978824</v>
      </c>
      <c r="F12" s="103">
        <f t="shared" si="4"/>
        <v>59.208982142817554</v>
      </c>
      <c r="G12" s="103">
        <f t="shared" si="5"/>
        <v>-40.791017857182446</v>
      </c>
      <c r="H12" s="103">
        <f t="shared" si="6"/>
        <v>12.259941912734668</v>
      </c>
      <c r="I12" s="103">
        <f>D12/D20*100</f>
        <v>1.39754336434285</v>
      </c>
      <c r="J12" s="33"/>
      <c r="K12" s="87"/>
      <c r="L12" s="87"/>
      <c r="M12" s="87"/>
      <c r="N12" s="87"/>
      <c r="O12" s="87"/>
      <c r="P12" s="87"/>
      <c r="Q12" s="33"/>
      <c r="R12" s="159">
        <f t="shared" si="7"/>
        <v>45.465</v>
      </c>
      <c r="S12" s="36">
        <f t="shared" si="8"/>
        <v>9.818550000000004</v>
      </c>
      <c r="T12" s="36">
        <f t="shared" si="9"/>
        <v>3.373</v>
      </c>
      <c r="U12" s="36">
        <f t="shared" si="10"/>
        <v>-6.445550000000003</v>
      </c>
      <c r="V12" s="46">
        <f t="shared" si="11"/>
        <v>34.353341379327894</v>
      </c>
      <c r="W12" s="46">
        <f t="shared" si="12"/>
        <v>-65.6466586206721</v>
      </c>
      <c r="X12" s="46">
        <f t="shared" si="13"/>
        <v>7.418893654459474</v>
      </c>
      <c r="Y12" s="5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40">
        <v>45.465</v>
      </c>
      <c r="AL12" s="40">
        <f>AK12*AL22%</f>
        <v>9.818550000000004</v>
      </c>
      <c r="AM12" s="40">
        <v>3.373</v>
      </c>
      <c r="AN12" s="40">
        <f t="shared" si="14"/>
        <v>-6.445550000000003</v>
      </c>
      <c r="AO12" s="109">
        <f t="shared" si="15"/>
        <v>34.353341379327894</v>
      </c>
      <c r="AP12" s="36">
        <f t="shared" si="16"/>
        <v>141.32999999999998</v>
      </c>
      <c r="AQ12" s="36">
        <f t="shared" si="17"/>
        <v>15.066472999999998</v>
      </c>
      <c r="AR12" s="36">
        <f t="shared" si="18"/>
        <v>7.086</v>
      </c>
      <c r="AS12" s="36">
        <f t="shared" si="19"/>
        <v>-7.980472999999998</v>
      </c>
      <c r="AT12" s="46">
        <f t="shared" si="20"/>
        <v>47.03157799439857</v>
      </c>
      <c r="AU12" s="46">
        <f t="shared" si="21"/>
        <v>-52.96842200560143</v>
      </c>
      <c r="AV12" s="46">
        <f t="shared" si="22"/>
        <v>5.013797495223945</v>
      </c>
      <c r="AW12" s="5"/>
      <c r="AX12" s="5"/>
      <c r="AY12" s="5"/>
      <c r="AZ12" s="12"/>
      <c r="BA12" s="27"/>
      <c r="BB12" s="36"/>
      <c r="BC12" s="46"/>
      <c r="BD12" s="33"/>
      <c r="BE12" s="2"/>
      <c r="BF12" s="2"/>
      <c r="BG12" s="2"/>
      <c r="BH12" s="32"/>
      <c r="BI12" s="36"/>
      <c r="BJ12" s="36"/>
      <c r="BK12" s="46"/>
      <c r="BL12" s="33">
        <v>73.5</v>
      </c>
      <c r="BM12" s="5"/>
      <c r="BN12" s="5"/>
      <c r="BO12" s="6"/>
      <c r="BP12" s="32">
        <f>BL12*BP23%</f>
        <v>3.1291749999999996</v>
      </c>
      <c r="BQ12" s="36"/>
      <c r="BR12" s="36">
        <f t="shared" si="23"/>
        <v>-3.1291749999999996</v>
      </c>
      <c r="BS12" s="46">
        <f t="shared" si="24"/>
        <v>0</v>
      </c>
      <c r="BT12" s="47">
        <v>67.83</v>
      </c>
      <c r="BU12" s="5"/>
      <c r="BV12" s="5"/>
      <c r="BW12" s="6"/>
      <c r="BX12" s="32">
        <f>BT12*BX23%</f>
        <v>11.937297999999998</v>
      </c>
      <c r="BY12" s="65">
        <v>7.086</v>
      </c>
      <c r="BZ12" s="36">
        <f t="shared" si="25"/>
        <v>-4.851297999999998</v>
      </c>
      <c r="CA12" s="46">
        <f t="shared" si="26"/>
        <v>59.36016676470673</v>
      </c>
      <c r="CB12" s="159">
        <f t="shared" si="27"/>
        <v>610.7389999999999</v>
      </c>
      <c r="CC12" s="36">
        <f t="shared" si="0"/>
        <v>64.504503</v>
      </c>
      <c r="CD12" s="36">
        <f t="shared" si="28"/>
        <v>30.952999999999996</v>
      </c>
      <c r="CE12" s="36">
        <f t="shared" si="29"/>
        <v>-33.551503000000004</v>
      </c>
      <c r="CF12" s="46">
        <f t="shared" si="30"/>
        <v>47.98579720860727</v>
      </c>
      <c r="CG12" s="46">
        <f t="shared" si="31"/>
        <v>-52.01420279139273</v>
      </c>
      <c r="CH12" s="46">
        <f t="shared" si="32"/>
        <v>5.068122389433129</v>
      </c>
      <c r="CI12" s="46">
        <f>CD12/CD20*100</f>
        <v>1.1880795164620384</v>
      </c>
      <c r="CJ12" s="47">
        <v>91.8</v>
      </c>
      <c r="CK12" s="5"/>
      <c r="CL12" s="5"/>
      <c r="CM12" s="6"/>
      <c r="CN12" s="32">
        <f>CJ12*CN23%</f>
        <v>21.920479999999998</v>
      </c>
      <c r="CO12" s="36">
        <v>5.74</v>
      </c>
      <c r="CP12" s="36">
        <f t="shared" si="33"/>
        <v>-16.180479999999996</v>
      </c>
      <c r="CQ12" s="46">
        <f t="shared" si="34"/>
        <v>26.185557980482184</v>
      </c>
      <c r="CR12" s="47">
        <v>167</v>
      </c>
      <c r="CS12" s="5"/>
      <c r="CT12" s="5"/>
      <c r="CU12" s="6"/>
      <c r="CV12" s="32">
        <f>CR12*CV23%</f>
        <v>38.322075000000005</v>
      </c>
      <c r="CW12" s="36">
        <v>21.755</v>
      </c>
      <c r="CX12" s="36">
        <f t="shared" si="35"/>
        <v>-16.567075000000006</v>
      </c>
      <c r="CY12" s="46">
        <f t="shared" si="36"/>
        <v>56.76884667649128</v>
      </c>
      <c r="CZ12" s="33">
        <v>336</v>
      </c>
      <c r="DA12" s="5"/>
      <c r="DB12" s="5"/>
      <c r="DC12" s="6"/>
      <c r="DD12" s="32">
        <f>CZ12*DD23%</f>
        <v>1.2961600000000002</v>
      </c>
      <c r="DE12" s="36">
        <v>0.363</v>
      </c>
      <c r="DF12" s="36">
        <f t="shared" si="37"/>
        <v>-0.9331600000000002</v>
      </c>
      <c r="DG12" s="46">
        <f t="shared" si="38"/>
        <v>28.005801752870013</v>
      </c>
      <c r="DH12" s="33">
        <v>15.939</v>
      </c>
      <c r="DI12" s="5"/>
      <c r="DJ12" s="5"/>
      <c r="DK12" s="6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6"/>
      <c r="DX12" s="32">
        <f>DH12*DX23%</f>
        <v>2.9657879999999994</v>
      </c>
      <c r="DY12" s="36">
        <v>3.095</v>
      </c>
      <c r="DZ12" s="36">
        <f t="shared" si="39"/>
        <v>0.12921200000000077</v>
      </c>
      <c r="EA12" s="46">
        <f t="shared" si="40"/>
        <v>104.35675105570597</v>
      </c>
      <c r="EB12" s="33"/>
      <c r="EC12" s="6"/>
      <c r="ED12" s="6"/>
      <c r="EE12" s="6"/>
      <c r="EF12" s="6"/>
      <c r="EG12" s="36">
        <f t="shared" si="1"/>
        <v>899.155</v>
      </c>
      <c r="EH12" s="36">
        <f t="shared" si="41"/>
        <v>166.47979299999997</v>
      </c>
      <c r="EI12" s="36">
        <f t="shared" si="42"/>
        <v>203.04500000000002</v>
      </c>
      <c r="EJ12" s="36">
        <f t="shared" si="43"/>
        <v>36.56520700000004</v>
      </c>
      <c r="EK12" s="46">
        <f t="shared" si="58"/>
        <v>121.96375087996418</v>
      </c>
      <c r="EL12" s="46">
        <f t="shared" si="44"/>
        <v>21.96375087996418</v>
      </c>
      <c r="EM12" s="46">
        <f t="shared" si="45"/>
        <v>22.58175731659169</v>
      </c>
      <c r="EN12" s="46">
        <f>EI12/EI20*100</f>
        <v>5.863290852665632</v>
      </c>
      <c r="EO12" s="33">
        <v>13.805</v>
      </c>
      <c r="EP12" s="5"/>
      <c r="EQ12" s="5"/>
      <c r="ER12" s="6"/>
      <c r="ES12" s="5"/>
      <c r="ET12" s="5"/>
      <c r="EU12" s="5"/>
      <c r="EV12" s="6"/>
      <c r="EW12" s="32">
        <f>EO12*EW23%</f>
        <v>4.339807999999999</v>
      </c>
      <c r="EX12" s="36">
        <v>6.57</v>
      </c>
      <c r="EY12" s="36">
        <f t="shared" si="46"/>
        <v>2.2301920000000015</v>
      </c>
      <c r="EZ12" s="46"/>
      <c r="FA12" s="33">
        <v>240.3</v>
      </c>
      <c r="FB12" s="32">
        <f>FA12*FB23%</f>
        <v>68.36548499999999</v>
      </c>
      <c r="FC12" s="36">
        <v>53.89</v>
      </c>
      <c r="FD12" s="36">
        <f t="shared" si="48"/>
        <v>-14.475484999999992</v>
      </c>
      <c r="FE12" s="46">
        <f t="shared" si="49"/>
        <v>78.82632588652008</v>
      </c>
      <c r="FF12" s="33">
        <v>645.05</v>
      </c>
      <c r="FG12" s="5"/>
      <c r="FH12" s="5"/>
      <c r="FI12" s="32">
        <f>FF12*FI23%</f>
        <v>93.77449999999999</v>
      </c>
      <c r="FJ12" s="36">
        <v>142.585</v>
      </c>
      <c r="FK12" s="36">
        <f t="shared" si="50"/>
        <v>48.81050000000002</v>
      </c>
      <c r="FL12" s="46">
        <f t="shared" si="51"/>
        <v>152.050930690113</v>
      </c>
      <c r="FM12" s="50"/>
      <c r="FN12" s="6"/>
      <c r="FO12" s="6"/>
      <c r="FP12" s="6"/>
      <c r="FQ12" s="6"/>
      <c r="FR12" s="5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3"/>
      <c r="GL12" s="2"/>
      <c r="GM12" s="2"/>
      <c r="GN12" s="2"/>
      <c r="GO12" s="2"/>
      <c r="GP12" s="2"/>
      <c r="GQ12" s="2"/>
      <c r="GR12" s="2"/>
      <c r="GS12" s="3"/>
      <c r="GT12" s="2"/>
      <c r="GU12" s="2"/>
      <c r="GV12" s="2"/>
      <c r="GW12" s="2"/>
      <c r="GX12" s="2"/>
      <c r="GY12" s="2"/>
      <c r="GZ12" s="2"/>
      <c r="HA12" s="3"/>
      <c r="HB12" s="2"/>
      <c r="HC12" s="2"/>
      <c r="HD12" s="2"/>
      <c r="HE12" s="62"/>
      <c r="HF12" s="32"/>
      <c r="HG12" s="7"/>
      <c r="HH12" s="17"/>
      <c r="HI12" s="52"/>
      <c r="HJ12" s="34"/>
      <c r="HK12" s="32"/>
      <c r="HL12" s="3"/>
      <c r="HM12" s="6"/>
      <c r="HN12" s="60"/>
      <c r="HO12" s="128"/>
      <c r="HP12" s="75"/>
      <c r="HQ12" s="38"/>
      <c r="HR12" s="78"/>
      <c r="HS12" s="57"/>
      <c r="HT12" s="34"/>
      <c r="HU12" s="21"/>
      <c r="HV12" s="45"/>
      <c r="HW12" s="6"/>
      <c r="HX12" s="109"/>
      <c r="HY12" s="40">
        <f t="shared" si="2"/>
        <v>3124.8849999999993</v>
      </c>
      <c r="HZ12" s="36">
        <f t="shared" si="52"/>
        <v>551.5947202197882</v>
      </c>
      <c r="IA12" s="36">
        <f t="shared" si="53"/>
        <v>419.553</v>
      </c>
      <c r="IB12" s="36">
        <f t="shared" si="54"/>
        <v>-132.0417202197882</v>
      </c>
      <c r="IC12" s="45">
        <f t="shared" si="55"/>
        <v>76.0618230415304</v>
      </c>
      <c r="ID12" s="137">
        <f t="shared" si="56"/>
        <v>-23.938176958469597</v>
      </c>
      <c r="IE12" s="46">
        <f t="shared" si="57"/>
        <v>13.426190083795086</v>
      </c>
      <c r="IF12" s="6">
        <f>IA12/IA20*100</f>
        <v>1.9772032522133638</v>
      </c>
    </row>
    <row r="13" spans="1:240" ht="24" customHeight="1">
      <c r="A13" s="84" t="s">
        <v>29</v>
      </c>
      <c r="B13" s="140">
        <v>2661.637</v>
      </c>
      <c r="C13" s="63">
        <f>B13*C23%</f>
        <v>551.1244043019541</v>
      </c>
      <c r="D13" s="98">
        <v>288.684</v>
      </c>
      <c r="E13" s="98">
        <f t="shared" si="3"/>
        <v>-262.44040430195406</v>
      </c>
      <c r="F13" s="103">
        <f>D13/C13*100</f>
        <v>52.38091395456219</v>
      </c>
      <c r="G13" s="103">
        <f t="shared" si="5"/>
        <v>-47.61908604543781</v>
      </c>
      <c r="H13" s="103">
        <f t="shared" si="6"/>
        <v>10.84610711377998</v>
      </c>
      <c r="I13" s="103">
        <f>D13/D20*100</f>
        <v>2.304155483802893</v>
      </c>
      <c r="J13" s="33"/>
      <c r="K13" s="33"/>
      <c r="L13" s="33"/>
      <c r="M13" s="33"/>
      <c r="N13" s="33"/>
      <c r="O13" s="33"/>
      <c r="P13" s="33"/>
      <c r="Q13" s="33"/>
      <c r="R13" s="159">
        <f t="shared" si="7"/>
        <v>10.825</v>
      </c>
      <c r="S13" s="36">
        <f t="shared" si="8"/>
        <v>2.3377500000000007</v>
      </c>
      <c r="T13" s="36">
        <f t="shared" si="9"/>
        <v>0.112</v>
      </c>
      <c r="U13" s="36">
        <f t="shared" si="10"/>
        <v>-2.2257500000000006</v>
      </c>
      <c r="V13" s="46">
        <f t="shared" si="11"/>
        <v>4.79093145118169</v>
      </c>
      <c r="W13" s="46">
        <f t="shared" si="12"/>
        <v>-95.20906854881831</v>
      </c>
      <c r="X13" s="46">
        <f t="shared" si="13"/>
        <v>1.0346420323325636</v>
      </c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40">
        <v>10.825</v>
      </c>
      <c r="AL13" s="40">
        <f>AK13*AL22%</f>
        <v>2.3377500000000007</v>
      </c>
      <c r="AM13" s="40">
        <v>0.112</v>
      </c>
      <c r="AN13" s="40">
        <f t="shared" si="14"/>
        <v>-2.2257500000000006</v>
      </c>
      <c r="AO13" s="109">
        <f t="shared" si="15"/>
        <v>4.79093145118169</v>
      </c>
      <c r="AP13" s="36">
        <f t="shared" si="16"/>
        <v>73.915</v>
      </c>
      <c r="AQ13" s="36">
        <f t="shared" si="17"/>
        <v>12.508875480546864</v>
      </c>
      <c r="AR13" s="36">
        <f t="shared" si="18"/>
        <v>0.774</v>
      </c>
      <c r="AS13" s="36">
        <f t="shared" si="19"/>
        <v>-11.734875480546865</v>
      </c>
      <c r="AT13" s="46">
        <f t="shared" si="20"/>
        <v>6.1876065614665645</v>
      </c>
      <c r="AU13" s="46">
        <f t="shared" si="21"/>
        <v>-93.81239343853343</v>
      </c>
      <c r="AV13" s="46">
        <f t="shared" si="22"/>
        <v>1.0471487519448015</v>
      </c>
      <c r="AW13" s="32">
        <v>1.736</v>
      </c>
      <c r="AX13" s="5"/>
      <c r="AY13" s="5"/>
      <c r="AZ13" s="32">
        <f>AW13*AZ23%</f>
        <v>0.12525948054686675</v>
      </c>
      <c r="BA13" s="36">
        <v>0.774</v>
      </c>
      <c r="BB13" s="36">
        <f>BA13-AZ13</f>
        <v>0.6487405194531333</v>
      </c>
      <c r="BC13" s="46">
        <f>BA13/AZ13*100</f>
        <v>617.9172998489342</v>
      </c>
      <c r="BD13" s="33">
        <v>0.254</v>
      </c>
      <c r="BE13" s="2"/>
      <c r="BF13" s="2"/>
      <c r="BG13" s="2"/>
      <c r="BH13" s="32">
        <f>BD13*BH23%</f>
        <v>0.005816</v>
      </c>
      <c r="BI13" s="36"/>
      <c r="BJ13" s="36"/>
      <c r="BK13" s="46"/>
      <c r="BL13" s="33">
        <v>2.1</v>
      </c>
      <c r="BM13" s="5"/>
      <c r="BN13" s="5"/>
      <c r="BO13" s="6"/>
      <c r="BP13" s="32">
        <f>BL13*BP23%</f>
        <v>0.089405</v>
      </c>
      <c r="BQ13" s="36"/>
      <c r="BR13" s="36">
        <f t="shared" si="23"/>
        <v>-0.089405</v>
      </c>
      <c r="BS13" s="46">
        <f t="shared" si="24"/>
        <v>0</v>
      </c>
      <c r="BT13" s="47">
        <v>69.825</v>
      </c>
      <c r="BU13" s="5"/>
      <c r="BV13" s="5"/>
      <c r="BW13" s="5"/>
      <c r="BX13" s="32">
        <f>BT13*BX23%</f>
        <v>12.288394999999998</v>
      </c>
      <c r="BY13" s="36"/>
      <c r="BZ13" s="36">
        <f t="shared" si="25"/>
        <v>-12.288394999999998</v>
      </c>
      <c r="CA13" s="46">
        <f t="shared" si="26"/>
        <v>0</v>
      </c>
      <c r="CB13" s="159">
        <f t="shared" si="27"/>
        <v>923.075</v>
      </c>
      <c r="CC13" s="36">
        <f t="shared" si="0"/>
        <v>74.63061900000001</v>
      </c>
      <c r="CD13" s="36">
        <f t="shared" si="28"/>
        <v>168.25799999999998</v>
      </c>
      <c r="CE13" s="36">
        <f t="shared" si="29"/>
        <v>93.62738099999997</v>
      </c>
      <c r="CF13" s="46">
        <f t="shared" si="30"/>
        <v>225.45438086209626</v>
      </c>
      <c r="CG13" s="46">
        <f t="shared" si="31"/>
        <v>125.45438086209626</v>
      </c>
      <c r="CH13" s="46">
        <f t="shared" si="32"/>
        <v>18.227987974974948</v>
      </c>
      <c r="CI13" s="46">
        <f>CD13/CD20*100</f>
        <v>6.458303986071452</v>
      </c>
      <c r="CJ13" s="47">
        <v>44.55</v>
      </c>
      <c r="CK13" s="5"/>
      <c r="CL13" s="5"/>
      <c r="CM13" s="6"/>
      <c r="CN13" s="32">
        <f>CJ13*CN23%</f>
        <v>10.637879999999997</v>
      </c>
      <c r="CO13" s="36">
        <v>15.261</v>
      </c>
      <c r="CP13" s="36">
        <f t="shared" si="33"/>
        <v>4.623120000000002</v>
      </c>
      <c r="CQ13" s="46">
        <f t="shared" si="34"/>
        <v>143.4590350708976</v>
      </c>
      <c r="CR13" s="47">
        <v>247.16</v>
      </c>
      <c r="CS13" s="5"/>
      <c r="CT13" s="5"/>
      <c r="CU13" s="6"/>
      <c r="CV13" s="32">
        <f>CR13*CV23%</f>
        <v>56.716671000000005</v>
      </c>
      <c r="CW13" s="36">
        <v>111.564</v>
      </c>
      <c r="CX13" s="36">
        <f t="shared" si="35"/>
        <v>54.84732899999999</v>
      </c>
      <c r="CY13" s="46">
        <f t="shared" si="36"/>
        <v>196.70406960239254</v>
      </c>
      <c r="CZ13" s="33">
        <v>604.8</v>
      </c>
      <c r="DA13" s="5"/>
      <c r="DB13" s="5"/>
      <c r="DC13" s="6"/>
      <c r="DD13" s="32">
        <f>CZ13*DD23%</f>
        <v>2.333088</v>
      </c>
      <c r="DE13" s="36">
        <v>1.375</v>
      </c>
      <c r="DF13" s="36">
        <f t="shared" si="37"/>
        <v>-0.958088</v>
      </c>
      <c r="DG13" s="46">
        <f t="shared" si="38"/>
        <v>58.93476799846383</v>
      </c>
      <c r="DH13" s="33">
        <v>26.565</v>
      </c>
      <c r="DI13" s="5"/>
      <c r="DJ13" s="5"/>
      <c r="DK13" s="6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6"/>
      <c r="DX13" s="32">
        <f>DH13*DX23%</f>
        <v>4.9429799999999995</v>
      </c>
      <c r="DY13" s="36">
        <v>40.058</v>
      </c>
      <c r="DZ13" s="36">
        <f t="shared" si="39"/>
        <v>35.11502</v>
      </c>
      <c r="EA13" s="46">
        <f t="shared" si="40"/>
        <v>810.4018223824495</v>
      </c>
      <c r="EB13" s="33"/>
      <c r="EC13" s="6"/>
      <c r="ED13" s="6"/>
      <c r="EE13" s="6"/>
      <c r="EF13" s="6"/>
      <c r="EG13" s="36">
        <f t="shared" si="1"/>
        <v>1067.555</v>
      </c>
      <c r="EH13" s="36">
        <f t="shared" si="41"/>
        <v>171.50524299999998</v>
      </c>
      <c r="EI13" s="36">
        <f t="shared" si="42"/>
        <v>69.502</v>
      </c>
      <c r="EJ13" s="36">
        <f t="shared" si="43"/>
        <v>-102.00324299999998</v>
      </c>
      <c r="EK13" s="46">
        <f t="shared" si="58"/>
        <v>40.52470862363083</v>
      </c>
      <c r="EL13" s="46">
        <f t="shared" si="44"/>
        <v>-59.47529137636917</v>
      </c>
      <c r="EM13" s="46">
        <f t="shared" si="45"/>
        <v>6.510390565357288</v>
      </c>
      <c r="EN13" s="46">
        <f>EI13/EI20*100</f>
        <v>2.0069956947571557</v>
      </c>
      <c r="EO13" s="33">
        <v>1.255</v>
      </c>
      <c r="EP13" s="5"/>
      <c r="EQ13" s="5"/>
      <c r="ER13" s="5"/>
      <c r="ES13" s="5"/>
      <c r="ET13" s="5"/>
      <c r="EU13" s="5"/>
      <c r="EV13" s="6"/>
      <c r="EW13" s="12">
        <f>EO13*EW23%</f>
        <v>0.3945279999999999</v>
      </c>
      <c r="EX13" s="36">
        <v>5.725</v>
      </c>
      <c r="EY13" s="36">
        <f t="shared" si="46"/>
        <v>5.330471999999999</v>
      </c>
      <c r="EZ13" s="46">
        <f t="shared" si="47"/>
        <v>1451.1010625354859</v>
      </c>
      <c r="FA13" s="33">
        <v>115.7</v>
      </c>
      <c r="FB13" s="32">
        <f>FA13*FB23%</f>
        <v>32.916714999999996</v>
      </c>
      <c r="FC13" s="36">
        <v>19.645</v>
      </c>
      <c r="FD13" s="36">
        <f t="shared" si="48"/>
        <v>-13.271714999999997</v>
      </c>
      <c r="FE13" s="46">
        <f t="shared" si="49"/>
        <v>59.68092502547718</v>
      </c>
      <c r="FF13" s="33">
        <v>950.6</v>
      </c>
      <c r="FG13" s="5"/>
      <c r="FH13" s="5"/>
      <c r="FI13" s="32">
        <f>FF13*FI23%</f>
        <v>138.194</v>
      </c>
      <c r="FJ13" s="36">
        <v>44.132</v>
      </c>
      <c r="FK13" s="36">
        <f t="shared" si="50"/>
        <v>-94.06199999999998</v>
      </c>
      <c r="FL13" s="46">
        <f t="shared" si="51"/>
        <v>31.934816272775958</v>
      </c>
      <c r="FM13" s="50"/>
      <c r="FN13" s="6"/>
      <c r="FO13" s="6"/>
      <c r="FP13" s="6"/>
      <c r="FQ13" s="6"/>
      <c r="FR13" s="5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3"/>
      <c r="GL13" s="2"/>
      <c r="GM13" s="2"/>
      <c r="GN13" s="2"/>
      <c r="GO13" s="2"/>
      <c r="GP13" s="2"/>
      <c r="GQ13" s="2"/>
      <c r="GR13" s="2"/>
      <c r="GS13" s="3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62"/>
      <c r="HF13" s="32"/>
      <c r="HG13" s="3"/>
      <c r="HH13" s="18"/>
      <c r="HI13" s="51"/>
      <c r="HJ13" s="12"/>
      <c r="HK13" s="12"/>
      <c r="HL13" s="3"/>
      <c r="HM13" s="6"/>
      <c r="HN13" s="59"/>
      <c r="HO13" s="129"/>
      <c r="HP13" s="75"/>
      <c r="HQ13" s="114"/>
      <c r="HR13" s="79"/>
      <c r="HS13" s="56"/>
      <c r="HT13" s="32"/>
      <c r="HU13" s="86"/>
      <c r="HV13" s="136"/>
      <c r="HW13" s="6"/>
      <c r="HX13" s="109"/>
      <c r="HY13" s="40">
        <f t="shared" si="2"/>
        <v>4737.0070000000005</v>
      </c>
      <c r="HZ13" s="36">
        <f t="shared" si="52"/>
        <v>812.106891782501</v>
      </c>
      <c r="IA13" s="36">
        <f t="shared" si="53"/>
        <v>527.33</v>
      </c>
      <c r="IB13" s="36">
        <f t="shared" si="54"/>
        <v>-284.7768917825009</v>
      </c>
      <c r="IC13" s="45">
        <f t="shared" si="55"/>
        <v>64.93357036320164</v>
      </c>
      <c r="ID13" s="137">
        <f t="shared" si="56"/>
        <v>-35.06642963679836</v>
      </c>
      <c r="IE13" s="46">
        <f t="shared" si="57"/>
        <v>11.132134700244267</v>
      </c>
      <c r="IF13" s="6">
        <f>IA13/IA20*100</f>
        <v>2.485117710967799</v>
      </c>
    </row>
    <row r="14" spans="1:240" ht="24.75" customHeight="1">
      <c r="A14" s="84" t="s">
        <v>23</v>
      </c>
      <c r="B14" s="140">
        <v>1363.278</v>
      </c>
      <c r="C14" s="63">
        <f>B14*C23%</f>
        <v>282.2833375279797</v>
      </c>
      <c r="D14" s="98">
        <v>150.202</v>
      </c>
      <c r="E14" s="98">
        <f t="shared" si="3"/>
        <v>-132.0813375279797</v>
      </c>
      <c r="F14" s="103">
        <f t="shared" si="4"/>
        <v>53.209658535056846</v>
      </c>
      <c r="G14" s="103">
        <f t="shared" si="5"/>
        <v>-46.790341464943154</v>
      </c>
      <c r="H14" s="103">
        <f t="shared" si="6"/>
        <v>11.01770878720261</v>
      </c>
      <c r="I14" s="103">
        <f>D14/D20*100</f>
        <v>1.1988498218749986</v>
      </c>
      <c r="J14" s="33"/>
      <c r="K14" s="87"/>
      <c r="L14" s="87"/>
      <c r="M14" s="87"/>
      <c r="N14" s="87"/>
      <c r="O14" s="87"/>
      <c r="P14" s="87"/>
      <c r="Q14" s="33"/>
      <c r="R14" s="159">
        <f t="shared" si="7"/>
        <v>19.485</v>
      </c>
      <c r="S14" s="36">
        <f t="shared" si="8"/>
        <v>4.207950000000001</v>
      </c>
      <c r="T14" s="36">
        <f t="shared" si="9"/>
        <v>4.1</v>
      </c>
      <c r="U14" s="36">
        <f t="shared" si="10"/>
        <v>-0.10795000000000154</v>
      </c>
      <c r="V14" s="46">
        <f t="shared" si="11"/>
        <v>97.43461780677049</v>
      </c>
      <c r="W14" s="46">
        <f t="shared" si="12"/>
        <v>-2.56538219322951</v>
      </c>
      <c r="X14" s="46">
        <f t="shared" si="13"/>
        <v>21.04182704644598</v>
      </c>
      <c r="Y14" s="5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40">
        <v>19.485</v>
      </c>
      <c r="AL14" s="40">
        <f>AK14*AL22%</f>
        <v>4.207950000000001</v>
      </c>
      <c r="AM14" s="40">
        <v>4.1</v>
      </c>
      <c r="AN14" s="40">
        <f t="shared" si="14"/>
        <v>-0.10795000000000154</v>
      </c>
      <c r="AO14" s="109">
        <f t="shared" si="15"/>
        <v>97.43461780677049</v>
      </c>
      <c r="AP14" s="36">
        <f t="shared" si="16"/>
        <v>26.071999999999996</v>
      </c>
      <c r="AQ14" s="36">
        <f t="shared" si="17"/>
        <v>2.413308</v>
      </c>
      <c r="AR14" s="36">
        <f t="shared" si="18"/>
        <v>0</v>
      </c>
      <c r="AS14" s="36">
        <f t="shared" si="19"/>
        <v>-2.413308</v>
      </c>
      <c r="AT14" s="46">
        <f t="shared" si="20"/>
        <v>0</v>
      </c>
      <c r="AU14" s="46">
        <f t="shared" si="21"/>
        <v>-100</v>
      </c>
      <c r="AV14" s="46">
        <f t="shared" si="22"/>
        <v>0</v>
      </c>
      <c r="AW14" s="5"/>
      <c r="AX14" s="5"/>
      <c r="AY14" s="5"/>
      <c r="AZ14" s="12"/>
      <c r="BA14" s="27"/>
      <c r="BB14" s="27"/>
      <c r="BC14" s="46"/>
      <c r="BD14" s="33">
        <v>1.397</v>
      </c>
      <c r="BE14" s="2"/>
      <c r="BF14" s="2"/>
      <c r="BG14" s="2"/>
      <c r="BH14" s="32">
        <f>BD14*BH23%</f>
        <v>0.031988</v>
      </c>
      <c r="BI14" s="36"/>
      <c r="BJ14" s="36"/>
      <c r="BK14" s="46"/>
      <c r="BL14" s="33">
        <v>14.7</v>
      </c>
      <c r="BM14" s="5"/>
      <c r="BN14" s="5"/>
      <c r="BO14" s="5"/>
      <c r="BP14" s="32">
        <f>BL14*BP23%</f>
        <v>0.6258349999999999</v>
      </c>
      <c r="BQ14" s="36"/>
      <c r="BR14" s="36">
        <f t="shared" si="23"/>
        <v>-0.6258349999999999</v>
      </c>
      <c r="BS14" s="46">
        <f t="shared" si="24"/>
        <v>0</v>
      </c>
      <c r="BT14" s="47">
        <v>9.975</v>
      </c>
      <c r="BU14" s="5"/>
      <c r="BV14" s="5"/>
      <c r="BW14" s="5"/>
      <c r="BX14" s="32">
        <f>BT14*BX23%</f>
        <v>1.7554849999999997</v>
      </c>
      <c r="BY14" s="65"/>
      <c r="BZ14" s="36">
        <f t="shared" si="25"/>
        <v>-1.7554849999999997</v>
      </c>
      <c r="CA14" s="46">
        <f t="shared" si="26"/>
        <v>0</v>
      </c>
      <c r="CB14" s="159">
        <f t="shared" si="27"/>
        <v>528.1650000000001</v>
      </c>
      <c r="CC14" s="36">
        <f t="shared" si="0"/>
        <v>78.50392300000003</v>
      </c>
      <c r="CD14" s="36">
        <f t="shared" si="28"/>
        <v>96.53999999999999</v>
      </c>
      <c r="CE14" s="36">
        <f t="shared" si="29"/>
        <v>18.036076999999963</v>
      </c>
      <c r="CF14" s="46">
        <f t="shared" si="30"/>
        <v>122.97474611555394</v>
      </c>
      <c r="CG14" s="46">
        <f t="shared" si="31"/>
        <v>22.97474611555394</v>
      </c>
      <c r="CH14" s="46">
        <f t="shared" si="32"/>
        <v>18.278378915679756</v>
      </c>
      <c r="CI14" s="46">
        <f>CD14/CD20*100</f>
        <v>3.705527623146228</v>
      </c>
      <c r="CJ14" s="47">
        <v>16.2</v>
      </c>
      <c r="CK14" s="5"/>
      <c r="CL14" s="5"/>
      <c r="CM14" s="6"/>
      <c r="CN14" s="32">
        <f>CJ14*CN23%</f>
        <v>3.8683199999999993</v>
      </c>
      <c r="CO14" s="36">
        <v>0.647</v>
      </c>
      <c r="CP14" s="36">
        <f t="shared" si="33"/>
        <v>-3.2213199999999995</v>
      </c>
      <c r="CQ14" s="46">
        <f t="shared" si="34"/>
        <v>16.72560698184225</v>
      </c>
      <c r="CR14" s="47">
        <v>300.6</v>
      </c>
      <c r="CS14" s="5"/>
      <c r="CT14" s="5"/>
      <c r="CU14" s="6"/>
      <c r="CV14" s="32">
        <f>CR14*CV23%</f>
        <v>68.97973500000002</v>
      </c>
      <c r="CW14" s="36">
        <v>92.317</v>
      </c>
      <c r="CX14" s="36">
        <f t="shared" si="35"/>
        <v>23.337264999999974</v>
      </c>
      <c r="CY14" s="46">
        <f t="shared" si="36"/>
        <v>133.83205951719003</v>
      </c>
      <c r="CZ14" s="33">
        <v>184.8</v>
      </c>
      <c r="DA14" s="5"/>
      <c r="DB14" s="5"/>
      <c r="DC14" s="6"/>
      <c r="DD14" s="32">
        <f>CZ14*DD23%</f>
        <v>0.7128880000000001</v>
      </c>
      <c r="DE14" s="36">
        <v>0.86</v>
      </c>
      <c r="DF14" s="36">
        <f t="shared" si="37"/>
        <v>0.1471119999999999</v>
      </c>
      <c r="DG14" s="46">
        <f t="shared" si="38"/>
        <v>120.63606064346712</v>
      </c>
      <c r="DH14" s="33">
        <v>26.565</v>
      </c>
      <c r="DI14" s="5"/>
      <c r="DJ14" s="5"/>
      <c r="DK14" s="6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6"/>
      <c r="DX14" s="32">
        <f>DH14*DX23%</f>
        <v>4.9429799999999995</v>
      </c>
      <c r="DY14" s="36">
        <v>2.716</v>
      </c>
      <c r="DZ14" s="36">
        <f t="shared" si="39"/>
        <v>-2.2269799999999993</v>
      </c>
      <c r="EA14" s="46">
        <f t="shared" si="40"/>
        <v>54.94661115359561</v>
      </c>
      <c r="EB14" s="33"/>
      <c r="EC14" s="6"/>
      <c r="ED14" s="6"/>
      <c r="EE14" s="6"/>
      <c r="EF14" s="6"/>
      <c r="EG14" s="36">
        <f t="shared" si="1"/>
        <v>670.02</v>
      </c>
      <c r="EH14" s="36">
        <f t="shared" si="41"/>
        <v>118.556974</v>
      </c>
      <c r="EI14" s="36">
        <f t="shared" si="42"/>
        <v>130.38400000000001</v>
      </c>
      <c r="EJ14" s="36">
        <f t="shared" si="43"/>
        <v>11.827026000000018</v>
      </c>
      <c r="EK14" s="46">
        <f t="shared" si="58"/>
        <v>109.97581635307259</v>
      </c>
      <c r="EL14" s="46">
        <f t="shared" si="44"/>
        <v>9.975816353072588</v>
      </c>
      <c r="EM14" s="46">
        <f t="shared" si="45"/>
        <v>19.459717620369542</v>
      </c>
      <c r="EN14" s="46">
        <f>EI14/EI20*100</f>
        <v>3.765073331202225</v>
      </c>
      <c r="EO14" s="33">
        <v>22.59</v>
      </c>
      <c r="EP14" s="5"/>
      <c r="EQ14" s="5"/>
      <c r="ER14" s="6"/>
      <c r="ES14" s="5"/>
      <c r="ET14" s="5"/>
      <c r="EU14" s="5"/>
      <c r="EV14" s="6"/>
      <c r="EW14" s="12">
        <f>EO14*EW23%</f>
        <v>7.1015039999999985</v>
      </c>
      <c r="EX14" s="36">
        <v>3.44</v>
      </c>
      <c r="EY14" s="36">
        <f t="shared" si="46"/>
        <v>-3.6615039999999985</v>
      </c>
      <c r="EZ14" s="46">
        <f t="shared" si="47"/>
        <v>48.440443038545084</v>
      </c>
      <c r="FA14" s="33">
        <v>124.6</v>
      </c>
      <c r="FB14" s="32">
        <f>FA14*FB23%</f>
        <v>35.448769999999996</v>
      </c>
      <c r="FC14" s="36">
        <v>34.3</v>
      </c>
      <c r="FD14" s="36">
        <f t="shared" si="48"/>
        <v>-1.148769999999999</v>
      </c>
      <c r="FE14" s="46">
        <f t="shared" si="49"/>
        <v>96.75935159386349</v>
      </c>
      <c r="FF14" s="33">
        <v>522.83</v>
      </c>
      <c r="FG14" s="5"/>
      <c r="FH14" s="5"/>
      <c r="FI14" s="32">
        <f>FF14*FI23%</f>
        <v>76.00670000000001</v>
      </c>
      <c r="FJ14" s="36">
        <v>92.644</v>
      </c>
      <c r="FK14" s="36">
        <f t="shared" si="50"/>
        <v>16.637299999999996</v>
      </c>
      <c r="FL14" s="46">
        <f t="shared" si="51"/>
        <v>121.88925449993224</v>
      </c>
      <c r="FM14" s="50"/>
      <c r="FN14" s="32"/>
      <c r="FO14" s="6"/>
      <c r="FP14" s="6"/>
      <c r="FQ14" s="6"/>
      <c r="FR14" s="5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3"/>
      <c r="GL14" s="2"/>
      <c r="GM14" s="2"/>
      <c r="GN14" s="2"/>
      <c r="GO14" s="2"/>
      <c r="GP14" s="2"/>
      <c r="GQ14" s="2"/>
      <c r="GR14" s="2"/>
      <c r="GS14" s="3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62"/>
      <c r="HF14" s="32"/>
      <c r="HG14" s="7"/>
      <c r="HH14" s="17"/>
      <c r="HI14" s="52"/>
      <c r="HJ14" s="23"/>
      <c r="HK14" s="12"/>
      <c r="HL14" s="3"/>
      <c r="HM14" s="6"/>
      <c r="HN14" s="60"/>
      <c r="HO14" s="128"/>
      <c r="HP14" s="75"/>
      <c r="HQ14" s="38"/>
      <c r="HR14" s="78"/>
      <c r="HS14" s="57"/>
      <c r="HT14" s="34"/>
      <c r="HU14" s="21"/>
      <c r="HV14" s="45"/>
      <c r="HW14" s="6"/>
      <c r="HX14" s="109"/>
      <c r="HY14" s="40">
        <f t="shared" si="2"/>
        <v>2607.02</v>
      </c>
      <c r="HZ14" s="36">
        <f t="shared" si="52"/>
        <v>485.9654925279797</v>
      </c>
      <c r="IA14" s="36">
        <f t="shared" si="53"/>
        <v>381.226</v>
      </c>
      <c r="IB14" s="36">
        <f t="shared" si="54"/>
        <v>-104.73949252797968</v>
      </c>
      <c r="IC14" s="45">
        <f t="shared" si="55"/>
        <v>78.44713377011038</v>
      </c>
      <c r="ID14" s="137">
        <f t="shared" si="56"/>
        <v>-21.552866229889617</v>
      </c>
      <c r="IE14" s="46">
        <f t="shared" si="57"/>
        <v>14.623056209772075</v>
      </c>
      <c r="IF14" s="6">
        <f>IA14/IA20*100</f>
        <v>1.7965818073718738</v>
      </c>
    </row>
    <row r="15" spans="1:240" ht="23.25" customHeight="1">
      <c r="A15" s="84" t="s">
        <v>24</v>
      </c>
      <c r="B15" s="35">
        <v>2986.227</v>
      </c>
      <c r="C15" s="36">
        <f>B15*C23%</f>
        <v>618.3347227609968</v>
      </c>
      <c r="D15" s="98">
        <v>187.742</v>
      </c>
      <c r="E15" s="98">
        <f t="shared" si="3"/>
        <v>-430.5927227609968</v>
      </c>
      <c r="F15" s="103">
        <f t="shared" si="4"/>
        <v>30.362519374893232</v>
      </c>
      <c r="G15" s="103">
        <f t="shared" si="5"/>
        <v>-69.63748062510678</v>
      </c>
      <c r="H15" s="103">
        <f t="shared" si="6"/>
        <v>6.286929962122772</v>
      </c>
      <c r="I15" s="103">
        <f>D15/D20*100</f>
        <v>1.4984784707158092</v>
      </c>
      <c r="J15" s="33"/>
      <c r="K15" s="33"/>
      <c r="L15" s="33"/>
      <c r="M15" s="33"/>
      <c r="N15" s="33"/>
      <c r="O15" s="33"/>
      <c r="P15" s="33"/>
      <c r="Q15" s="33"/>
      <c r="R15" s="159">
        <f t="shared" si="7"/>
        <v>6.495</v>
      </c>
      <c r="S15" s="36">
        <f t="shared" si="8"/>
        <v>1.4026500000000004</v>
      </c>
      <c r="T15" s="36">
        <f t="shared" si="9"/>
        <v>1.155</v>
      </c>
      <c r="U15" s="36">
        <f t="shared" si="10"/>
        <v>-0.24765000000000037</v>
      </c>
      <c r="V15" s="46">
        <f t="shared" si="11"/>
        <v>82.34413431718531</v>
      </c>
      <c r="W15" s="46">
        <f t="shared" si="12"/>
        <v>-17.655865682814692</v>
      </c>
      <c r="X15" s="46">
        <f t="shared" si="13"/>
        <v>17.782909930715935</v>
      </c>
      <c r="Y15" s="5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40">
        <v>6.495</v>
      </c>
      <c r="AL15" s="40">
        <f>AK15*AL22%</f>
        <v>1.4026500000000004</v>
      </c>
      <c r="AM15" s="40">
        <v>1.155</v>
      </c>
      <c r="AN15" s="40">
        <f t="shared" si="14"/>
        <v>-0.24765000000000037</v>
      </c>
      <c r="AO15" s="109">
        <f t="shared" si="15"/>
        <v>82.34413431718531</v>
      </c>
      <c r="AP15" s="36">
        <f t="shared" si="16"/>
        <v>382.791</v>
      </c>
      <c r="AQ15" s="36">
        <f t="shared" si="17"/>
        <v>58.343009999999985</v>
      </c>
      <c r="AR15" s="36">
        <f t="shared" si="18"/>
        <v>4.438</v>
      </c>
      <c r="AS15" s="36">
        <f t="shared" si="19"/>
        <v>-53.90500999999998</v>
      </c>
      <c r="AT15" s="46">
        <f t="shared" si="20"/>
        <v>7.606738150808471</v>
      </c>
      <c r="AU15" s="46">
        <f t="shared" si="21"/>
        <v>-92.39326184919153</v>
      </c>
      <c r="AV15" s="46">
        <f t="shared" si="22"/>
        <v>1.159379400247132</v>
      </c>
      <c r="AW15" s="5"/>
      <c r="AX15" s="5"/>
      <c r="AY15" s="5"/>
      <c r="AZ15" s="12"/>
      <c r="BA15" s="27"/>
      <c r="BB15" s="27"/>
      <c r="BC15" s="46"/>
      <c r="BD15" s="33">
        <v>0.381</v>
      </c>
      <c r="BE15" s="2"/>
      <c r="BF15" s="2"/>
      <c r="BG15" s="3"/>
      <c r="BH15" s="32">
        <f>BD15*BH23%</f>
        <v>0.008724</v>
      </c>
      <c r="BI15" s="36"/>
      <c r="BJ15" s="36"/>
      <c r="BK15" s="46"/>
      <c r="BL15" s="33">
        <v>67.2</v>
      </c>
      <c r="BM15" s="5"/>
      <c r="BN15" s="5"/>
      <c r="BO15" s="6"/>
      <c r="BP15" s="32">
        <f>BL15*BP23%</f>
        <v>2.86096</v>
      </c>
      <c r="BQ15" s="36"/>
      <c r="BR15" s="36">
        <f t="shared" si="23"/>
        <v>-2.86096</v>
      </c>
      <c r="BS15" s="46">
        <f t="shared" si="24"/>
        <v>0</v>
      </c>
      <c r="BT15" s="33">
        <v>315.21</v>
      </c>
      <c r="BU15" s="5"/>
      <c r="BV15" s="5"/>
      <c r="BW15" s="6"/>
      <c r="BX15" s="32">
        <f>BT15*BX23%</f>
        <v>55.473325999999986</v>
      </c>
      <c r="BY15" s="65">
        <v>4.438</v>
      </c>
      <c r="BZ15" s="36">
        <f t="shared" si="25"/>
        <v>-51.03532599999998</v>
      </c>
      <c r="CA15" s="46">
        <f t="shared" si="26"/>
        <v>8.000241413323588</v>
      </c>
      <c r="CB15" s="159">
        <f t="shared" si="27"/>
        <v>2401.5570000000002</v>
      </c>
      <c r="CC15" s="36">
        <f t="shared" si="0"/>
        <v>277.83657800000003</v>
      </c>
      <c r="CD15" s="36">
        <f t="shared" si="28"/>
        <v>310.84299999999996</v>
      </c>
      <c r="CE15" s="36">
        <f t="shared" si="29"/>
        <v>33.00642199999993</v>
      </c>
      <c r="CF15" s="46">
        <f t="shared" si="30"/>
        <v>111.8797971950259</v>
      </c>
      <c r="CG15" s="46">
        <f t="shared" si="31"/>
        <v>11.879797195025901</v>
      </c>
      <c r="CH15" s="46">
        <f t="shared" si="32"/>
        <v>12.943394639394356</v>
      </c>
      <c r="CI15" s="46">
        <f>CD15/CD20*100</f>
        <v>11.9311924897622</v>
      </c>
      <c r="CJ15" s="47">
        <v>25.65</v>
      </c>
      <c r="CK15" s="5"/>
      <c r="CL15" s="5"/>
      <c r="CM15" s="6"/>
      <c r="CN15" s="32">
        <f>CJ15*CN23%</f>
        <v>6.124839999999999</v>
      </c>
      <c r="CO15" s="36">
        <v>0.642</v>
      </c>
      <c r="CP15" s="36">
        <f t="shared" si="33"/>
        <v>-5.482839999999999</v>
      </c>
      <c r="CQ15" s="46">
        <f t="shared" si="34"/>
        <v>10.481906466128097</v>
      </c>
      <c r="CR15" s="47">
        <v>1082.16</v>
      </c>
      <c r="CS15" s="5"/>
      <c r="CT15" s="5"/>
      <c r="CU15" s="6"/>
      <c r="CV15" s="32">
        <f>CR15*CV23%</f>
        <v>248.32704600000005</v>
      </c>
      <c r="CW15" s="36">
        <v>281.899</v>
      </c>
      <c r="CX15" s="36">
        <f t="shared" si="35"/>
        <v>33.57195399999995</v>
      </c>
      <c r="CY15" s="46">
        <f t="shared" si="36"/>
        <v>113.51924993300968</v>
      </c>
      <c r="CZ15" s="33">
        <v>1192.8</v>
      </c>
      <c r="DA15" s="5"/>
      <c r="DB15" s="5"/>
      <c r="DC15" s="6"/>
      <c r="DD15" s="32">
        <f>CZ15*DD23%</f>
        <v>4.601368000000001</v>
      </c>
      <c r="DE15" s="36">
        <v>6.405</v>
      </c>
      <c r="DF15" s="36">
        <f t="shared" si="37"/>
        <v>1.8036319999999995</v>
      </c>
      <c r="DG15" s="46">
        <f t="shared" si="38"/>
        <v>139.197734239035</v>
      </c>
      <c r="DH15" s="33">
        <v>100.947</v>
      </c>
      <c r="DI15" s="5"/>
      <c r="DJ15" s="5"/>
      <c r="DK15" s="6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6"/>
      <c r="DX15" s="32">
        <f>DH15*DX23%</f>
        <v>18.783323999999997</v>
      </c>
      <c r="DY15" s="36">
        <v>21.897</v>
      </c>
      <c r="DZ15" s="36">
        <f t="shared" si="39"/>
        <v>3.1136760000000017</v>
      </c>
      <c r="EA15" s="46">
        <f t="shared" si="40"/>
        <v>116.57681036647189</v>
      </c>
      <c r="EB15" s="33"/>
      <c r="EC15" s="32"/>
      <c r="ED15" s="6"/>
      <c r="EE15" s="6"/>
      <c r="EF15" s="6"/>
      <c r="EG15" s="36">
        <f t="shared" si="1"/>
        <v>1623.205</v>
      </c>
      <c r="EH15" s="36">
        <f t="shared" si="41"/>
        <v>296.28471499999995</v>
      </c>
      <c r="EI15" s="36">
        <f t="shared" si="42"/>
        <v>211.376</v>
      </c>
      <c r="EJ15" s="36">
        <f t="shared" si="43"/>
        <v>-84.90871499999994</v>
      </c>
      <c r="EK15" s="46">
        <f t="shared" si="58"/>
        <v>71.34218854320584</v>
      </c>
      <c r="EL15" s="46">
        <f t="shared" si="44"/>
        <v>-28.657811456794164</v>
      </c>
      <c r="EM15" s="46">
        <f t="shared" si="45"/>
        <v>13.022138300461124</v>
      </c>
      <c r="EN15" s="46">
        <f>EI15/EI20*100</f>
        <v>6.103863514359134</v>
      </c>
      <c r="EO15" s="33">
        <v>56.475</v>
      </c>
      <c r="EP15" s="5"/>
      <c r="EQ15" s="5"/>
      <c r="ER15" s="5"/>
      <c r="ES15" s="5"/>
      <c r="ET15" s="5"/>
      <c r="EU15" s="5"/>
      <c r="EV15" s="6"/>
      <c r="EW15" s="32">
        <f>EO15*EW23%</f>
        <v>17.753759999999996</v>
      </c>
      <c r="EX15" s="36">
        <v>12.424</v>
      </c>
      <c r="EY15" s="36">
        <f t="shared" si="46"/>
        <v>-5.329759999999997</v>
      </c>
      <c r="EZ15" s="46">
        <f t="shared" si="47"/>
        <v>69.97954236173071</v>
      </c>
      <c r="FA15" s="33">
        <v>364.9</v>
      </c>
      <c r="FB15" s="32">
        <f>FA15*FB23%</f>
        <v>103.81425499999999</v>
      </c>
      <c r="FC15" s="36">
        <v>53.755</v>
      </c>
      <c r="FD15" s="36">
        <f t="shared" si="48"/>
        <v>-50.059254999999986</v>
      </c>
      <c r="FE15" s="46">
        <f t="shared" si="49"/>
        <v>51.77997954134527</v>
      </c>
      <c r="FF15" s="32">
        <v>1201.83</v>
      </c>
      <c r="FG15" s="5"/>
      <c r="FH15" s="5"/>
      <c r="FI15" s="32">
        <f>FF15*FI23%</f>
        <v>174.71669999999997</v>
      </c>
      <c r="FJ15" s="36">
        <v>145.197</v>
      </c>
      <c r="FK15" s="36">
        <f t="shared" si="50"/>
        <v>-29.519699999999972</v>
      </c>
      <c r="FL15" s="46">
        <f t="shared" si="51"/>
        <v>83.10424819150089</v>
      </c>
      <c r="FM15" s="50"/>
      <c r="FN15" s="32"/>
      <c r="FO15" s="6"/>
      <c r="FP15" s="6"/>
      <c r="FQ15" s="6"/>
      <c r="FR15" s="5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3"/>
      <c r="GL15" s="2"/>
      <c r="GM15" s="2"/>
      <c r="GN15" s="2"/>
      <c r="GO15" s="3"/>
      <c r="GP15" s="2"/>
      <c r="GQ15" s="2"/>
      <c r="GR15" s="2"/>
      <c r="GS15" s="3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62"/>
      <c r="HF15" s="32"/>
      <c r="HG15" s="3"/>
      <c r="HH15" s="18"/>
      <c r="HI15" s="51"/>
      <c r="HJ15" s="12"/>
      <c r="HK15" s="12"/>
      <c r="HL15" s="3"/>
      <c r="HM15" s="6"/>
      <c r="HN15" s="59"/>
      <c r="HO15" s="129"/>
      <c r="HP15" s="75"/>
      <c r="HQ15" s="114"/>
      <c r="HR15" s="79"/>
      <c r="HS15" s="56"/>
      <c r="HT15" s="12"/>
      <c r="HU15" s="25"/>
      <c r="HV15" s="45"/>
      <c r="HW15" s="6"/>
      <c r="HX15" s="109"/>
      <c r="HY15" s="40">
        <f t="shared" si="2"/>
        <v>7400.275</v>
      </c>
      <c r="HZ15" s="36">
        <f t="shared" si="52"/>
        <v>1252.2016757609967</v>
      </c>
      <c r="IA15" s="36">
        <f t="shared" si="53"/>
        <v>715.554</v>
      </c>
      <c r="IB15" s="36">
        <f t="shared" si="54"/>
        <v>-536.6476757609968</v>
      </c>
      <c r="IC15" s="45">
        <f t="shared" si="55"/>
        <v>57.14367053255527</v>
      </c>
      <c r="ID15" s="137">
        <f t="shared" si="56"/>
        <v>-42.85632946744473</v>
      </c>
      <c r="IE15" s="46">
        <f t="shared" si="57"/>
        <v>9.669289316951058</v>
      </c>
      <c r="IF15" s="6">
        <f>IA15/IA20*100</f>
        <v>3.372150111986522</v>
      </c>
    </row>
    <row r="16" spans="1:240" ht="24" customHeight="1">
      <c r="A16" s="84" t="s">
        <v>25</v>
      </c>
      <c r="B16" s="140">
        <v>1298.36</v>
      </c>
      <c r="C16" s="63">
        <f>B16*C23%</f>
        <v>268.8412738361711</v>
      </c>
      <c r="D16" s="98">
        <v>125.505</v>
      </c>
      <c r="E16" s="98">
        <f t="shared" si="3"/>
        <v>-143.33627383617113</v>
      </c>
      <c r="F16" s="103">
        <f t="shared" si="4"/>
        <v>46.68368000535563</v>
      </c>
      <c r="G16" s="103">
        <f t="shared" si="5"/>
        <v>-53.31631999464437</v>
      </c>
      <c r="H16" s="103">
        <f t="shared" si="6"/>
        <v>9.666425336578452</v>
      </c>
      <c r="I16" s="103">
        <f>D16/D20*100</f>
        <v>1.0017286513789543</v>
      </c>
      <c r="J16" s="33"/>
      <c r="K16" s="87"/>
      <c r="L16" s="87"/>
      <c r="M16" s="87"/>
      <c r="N16" s="87"/>
      <c r="O16" s="87"/>
      <c r="P16" s="87"/>
      <c r="Q16" s="33"/>
      <c r="R16" s="159"/>
      <c r="S16" s="36"/>
      <c r="T16" s="27">
        <f t="shared" si="9"/>
        <v>0</v>
      </c>
      <c r="U16" s="6"/>
      <c r="V16" s="6"/>
      <c r="W16" s="46"/>
      <c r="X16" s="6"/>
      <c r="Y16" s="6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109"/>
      <c r="AL16" s="109"/>
      <c r="AM16" s="109">
        <v>0</v>
      </c>
      <c r="AN16" s="40"/>
      <c r="AO16" s="109"/>
      <c r="AP16" s="36">
        <f t="shared" si="16"/>
        <v>93.61899999999999</v>
      </c>
      <c r="AQ16" s="36">
        <f t="shared" si="17"/>
        <v>6.379918448818897</v>
      </c>
      <c r="AR16" s="36">
        <f t="shared" si="18"/>
        <v>0.903</v>
      </c>
      <c r="AS16" s="36">
        <f t="shared" si="19"/>
        <v>-5.476918448818896</v>
      </c>
      <c r="AT16" s="46">
        <f t="shared" si="20"/>
        <v>14.153785933849527</v>
      </c>
      <c r="AU16" s="46">
        <f t="shared" si="21"/>
        <v>-85.84621406615048</v>
      </c>
      <c r="AV16" s="46">
        <f t="shared" si="22"/>
        <v>0.9645477947852468</v>
      </c>
      <c r="AW16" s="5"/>
      <c r="AX16" s="5"/>
      <c r="AY16" s="5"/>
      <c r="AZ16" s="12"/>
      <c r="BA16" s="27"/>
      <c r="BB16" s="27"/>
      <c r="BC16" s="46"/>
      <c r="BD16" s="33">
        <v>0.064</v>
      </c>
      <c r="BE16" s="2"/>
      <c r="BF16" s="2"/>
      <c r="BG16" s="2"/>
      <c r="BH16" s="166">
        <f>BD16*BH23%</f>
        <v>0.001465448818897638</v>
      </c>
      <c r="BI16" s="43"/>
      <c r="BJ16" s="36"/>
      <c r="BK16" s="46"/>
      <c r="BL16" s="33">
        <v>75.6</v>
      </c>
      <c r="BM16" s="5"/>
      <c r="BN16" s="5"/>
      <c r="BO16" s="5"/>
      <c r="BP16" s="32">
        <f>BL16*BP23%</f>
        <v>3.2185799999999993</v>
      </c>
      <c r="BQ16" s="36"/>
      <c r="BR16" s="36">
        <f t="shared" si="23"/>
        <v>-3.2185799999999993</v>
      </c>
      <c r="BS16" s="46">
        <f t="shared" si="24"/>
        <v>0</v>
      </c>
      <c r="BT16" s="47">
        <v>17.955</v>
      </c>
      <c r="BU16" s="5"/>
      <c r="BV16" s="5"/>
      <c r="BW16" s="6"/>
      <c r="BX16" s="32">
        <f>BT16*BX23%</f>
        <v>3.1598729999999993</v>
      </c>
      <c r="BY16" s="65">
        <v>0.903</v>
      </c>
      <c r="BZ16" s="36">
        <f t="shared" si="25"/>
        <v>-2.2568729999999992</v>
      </c>
      <c r="CA16" s="46">
        <f t="shared" si="26"/>
        <v>28.57709787703494</v>
      </c>
      <c r="CB16" s="159">
        <f t="shared" si="27"/>
        <v>780.963</v>
      </c>
      <c r="CC16" s="36">
        <f t="shared" si="0"/>
        <v>53.638328</v>
      </c>
      <c r="CD16" s="36">
        <f t="shared" si="28"/>
        <v>88.58099999999999</v>
      </c>
      <c r="CE16" s="36">
        <f t="shared" si="29"/>
        <v>34.94267199999999</v>
      </c>
      <c r="CF16" s="46">
        <f t="shared" si="30"/>
        <v>165.14496872460302</v>
      </c>
      <c r="CG16" s="46">
        <f t="shared" si="31"/>
        <v>65.14496872460302</v>
      </c>
      <c r="CH16" s="46">
        <f t="shared" si="32"/>
        <v>11.34253479358177</v>
      </c>
      <c r="CI16" s="46">
        <f>CD16/CD20*100</f>
        <v>3.400034621772488</v>
      </c>
      <c r="CJ16" s="47">
        <v>16.2</v>
      </c>
      <c r="CK16" s="5"/>
      <c r="CL16" s="5"/>
      <c r="CM16" s="6"/>
      <c r="CN16" s="32">
        <f>CJ16*CN23%</f>
        <v>3.8683199999999993</v>
      </c>
      <c r="CO16" s="36">
        <v>1.503</v>
      </c>
      <c r="CP16" s="36">
        <f t="shared" si="33"/>
        <v>-2.3653199999999996</v>
      </c>
      <c r="CQ16" s="46">
        <f t="shared" si="34"/>
        <v>38.85407618811267</v>
      </c>
      <c r="CR16" s="33">
        <v>160.32</v>
      </c>
      <c r="CS16" s="5"/>
      <c r="CT16" s="5"/>
      <c r="CU16" s="6"/>
      <c r="CV16" s="32">
        <f>CR16*CV23%</f>
        <v>36.78919200000001</v>
      </c>
      <c r="CW16" s="36">
        <v>73.868</v>
      </c>
      <c r="CX16" s="36">
        <f t="shared" si="35"/>
        <v>37.07880799999999</v>
      </c>
      <c r="CY16" s="46">
        <f t="shared" si="36"/>
        <v>200.78723120638253</v>
      </c>
      <c r="CZ16" s="33">
        <v>546</v>
      </c>
      <c r="DA16" s="5"/>
      <c r="DB16" s="5"/>
      <c r="DC16" s="6"/>
      <c r="DD16" s="32">
        <f>CZ16*DD23%</f>
        <v>2.1062600000000002</v>
      </c>
      <c r="DE16" s="36">
        <v>0.472</v>
      </c>
      <c r="DF16" s="36">
        <f t="shared" si="37"/>
        <v>-1.6342600000000003</v>
      </c>
      <c r="DG16" s="46">
        <f t="shared" si="38"/>
        <v>22.409389154235466</v>
      </c>
      <c r="DH16" s="33">
        <v>58.443</v>
      </c>
      <c r="DI16" s="5"/>
      <c r="DJ16" s="5"/>
      <c r="DK16" s="6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6"/>
      <c r="DX16" s="32">
        <f>DH16*DX23%</f>
        <v>10.874555999999997</v>
      </c>
      <c r="DY16" s="36">
        <v>12.738</v>
      </c>
      <c r="DZ16" s="36">
        <f t="shared" si="39"/>
        <v>1.863444000000003</v>
      </c>
      <c r="EA16" s="46">
        <f t="shared" si="40"/>
        <v>117.13581685541922</v>
      </c>
      <c r="EB16" s="33"/>
      <c r="EC16" s="6"/>
      <c r="ED16" s="6"/>
      <c r="EE16" s="6"/>
      <c r="EF16" s="6"/>
      <c r="EG16" s="36">
        <f t="shared" si="1"/>
        <v>569.825</v>
      </c>
      <c r="EH16" s="36">
        <f t="shared" si="41"/>
        <v>103.38910299999999</v>
      </c>
      <c r="EI16" s="36">
        <f t="shared" si="42"/>
        <v>106.988</v>
      </c>
      <c r="EJ16" s="36">
        <f t="shared" si="43"/>
        <v>3.598897000000008</v>
      </c>
      <c r="EK16" s="46">
        <f t="shared" si="58"/>
        <v>103.48092487077676</v>
      </c>
      <c r="EL16" s="46">
        <f t="shared" si="44"/>
        <v>3.480924870776761</v>
      </c>
      <c r="EM16" s="46">
        <f t="shared" si="45"/>
        <v>18.775588996621767</v>
      </c>
      <c r="EN16" s="46">
        <f>EI16/EI20*100</f>
        <v>3.0894716035607406</v>
      </c>
      <c r="EO16" s="33">
        <v>26.355</v>
      </c>
      <c r="EP16" s="5"/>
      <c r="EQ16" s="5"/>
      <c r="ER16" s="5"/>
      <c r="ES16" s="5"/>
      <c r="ET16" s="5"/>
      <c r="EU16" s="5"/>
      <c r="EV16" s="6"/>
      <c r="EW16" s="32">
        <f>EO16*EW23%</f>
        <v>8.285087999999998</v>
      </c>
      <c r="EX16" s="36">
        <v>39.063</v>
      </c>
      <c r="EY16" s="36">
        <f t="shared" si="46"/>
        <v>30.777912000000004</v>
      </c>
      <c r="EZ16" s="46">
        <f t="shared" si="47"/>
        <v>471.4856378109685</v>
      </c>
      <c r="FA16" s="33">
        <v>115.7</v>
      </c>
      <c r="FB16" s="32">
        <f>FA16*FB23%</f>
        <v>32.916714999999996</v>
      </c>
      <c r="FC16" s="36">
        <v>27.738</v>
      </c>
      <c r="FD16" s="36">
        <f t="shared" si="48"/>
        <v>-5.178714999999997</v>
      </c>
      <c r="FE16" s="46">
        <f t="shared" si="49"/>
        <v>84.26721803800896</v>
      </c>
      <c r="FF16" s="32">
        <v>427.77</v>
      </c>
      <c r="FG16" s="5"/>
      <c r="FH16" s="5"/>
      <c r="FI16" s="32">
        <f>FF16*FI23%</f>
        <v>62.18729999999999</v>
      </c>
      <c r="FJ16" s="36">
        <v>40.187</v>
      </c>
      <c r="FK16" s="36">
        <f t="shared" si="50"/>
        <v>-22.000299999999996</v>
      </c>
      <c r="FL16" s="46">
        <f t="shared" si="51"/>
        <v>64.62251938900708</v>
      </c>
      <c r="FM16" s="50"/>
      <c r="FN16" s="6"/>
      <c r="FO16" s="6"/>
      <c r="FP16" s="6"/>
      <c r="FQ16" s="6"/>
      <c r="FR16" s="5"/>
      <c r="FS16" s="2"/>
      <c r="FT16" s="2"/>
      <c r="FU16" s="2"/>
      <c r="FV16" s="2"/>
      <c r="FW16" s="2"/>
      <c r="FX16" s="2"/>
      <c r="FY16" s="3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3"/>
      <c r="GL16" s="2"/>
      <c r="GM16" s="2"/>
      <c r="GN16" s="2"/>
      <c r="GO16" s="2"/>
      <c r="GP16" s="2"/>
      <c r="GQ16" s="2"/>
      <c r="GR16" s="2"/>
      <c r="GS16" s="3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62"/>
      <c r="HF16" s="32"/>
      <c r="HG16" s="7"/>
      <c r="HH16" s="17"/>
      <c r="HI16" s="52"/>
      <c r="HJ16" s="23"/>
      <c r="HK16" s="12"/>
      <c r="HL16" s="3"/>
      <c r="HM16" s="6"/>
      <c r="HN16" s="60"/>
      <c r="HO16" s="128"/>
      <c r="HP16" s="75"/>
      <c r="HQ16" s="38"/>
      <c r="HR16" s="78"/>
      <c r="HS16" s="57"/>
      <c r="HT16" s="34"/>
      <c r="HU16" s="21"/>
      <c r="HV16" s="45"/>
      <c r="HW16" s="6"/>
      <c r="HX16" s="109"/>
      <c r="HY16" s="40">
        <f>B16+J16+R16+AP16+CB16+EB16+EG16+FM16+FR16+HI16+HN16+HS16-0.001</f>
        <v>2742.7659999999996</v>
      </c>
      <c r="HZ16" s="36">
        <f t="shared" si="52"/>
        <v>432.24862328499</v>
      </c>
      <c r="IA16" s="36">
        <f t="shared" si="53"/>
        <v>321.977</v>
      </c>
      <c r="IB16" s="36">
        <f t="shared" si="54"/>
        <v>-110.27162328499003</v>
      </c>
      <c r="IC16" s="45">
        <f t="shared" si="55"/>
        <v>74.48884337746385</v>
      </c>
      <c r="ID16" s="137">
        <f t="shared" si="56"/>
        <v>-25.51115662253615</v>
      </c>
      <c r="IE16" s="46">
        <f t="shared" si="57"/>
        <v>11.739134873335896</v>
      </c>
      <c r="IF16" s="6">
        <f>IA16/IA20*100</f>
        <v>1.517362458468661</v>
      </c>
    </row>
    <row r="17" spans="1:240" ht="12.75">
      <c r="A17" s="8"/>
      <c r="B17" s="96"/>
      <c r="C17" s="98"/>
      <c r="D17" s="98"/>
      <c r="E17" s="98"/>
      <c r="F17" s="103"/>
      <c r="G17" s="103"/>
      <c r="H17" s="98"/>
      <c r="I17" s="98"/>
      <c r="J17" s="5"/>
      <c r="K17" s="5"/>
      <c r="L17" s="5"/>
      <c r="M17" s="5"/>
      <c r="N17" s="5"/>
      <c r="O17" s="5"/>
      <c r="P17" s="5"/>
      <c r="Q17" s="5"/>
      <c r="R17" s="159"/>
      <c r="S17" s="36"/>
      <c r="T17" s="27"/>
      <c r="U17" s="5"/>
      <c r="V17" s="5"/>
      <c r="W17" s="46"/>
      <c r="X17" s="5"/>
      <c r="Y17" s="5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8"/>
      <c r="AL17" s="108"/>
      <c r="AM17" s="108"/>
      <c r="AN17" s="40"/>
      <c r="AO17" s="109"/>
      <c r="AP17" s="36"/>
      <c r="AQ17" s="36"/>
      <c r="AR17" s="46"/>
      <c r="AS17" s="36"/>
      <c r="AT17" s="46"/>
      <c r="AU17" s="46"/>
      <c r="AV17" s="46"/>
      <c r="AW17" s="5"/>
      <c r="AX17" s="5"/>
      <c r="AY17" s="5"/>
      <c r="AZ17" s="12"/>
      <c r="BA17" s="27"/>
      <c r="BB17" s="27"/>
      <c r="BC17" s="46"/>
      <c r="BD17" s="33"/>
      <c r="BE17" s="2"/>
      <c r="BF17" s="2"/>
      <c r="BG17" s="2"/>
      <c r="BH17" s="2"/>
      <c r="BI17" s="43"/>
      <c r="BJ17" s="91"/>
      <c r="BK17" s="3"/>
      <c r="BL17" s="33"/>
      <c r="BM17" s="5"/>
      <c r="BN17" s="5"/>
      <c r="BO17" s="6"/>
      <c r="BP17" s="32"/>
      <c r="BQ17" s="36"/>
      <c r="BR17" s="36"/>
      <c r="BS17" s="46"/>
      <c r="BT17" s="47"/>
      <c r="BU17" s="5"/>
      <c r="BV17" s="5"/>
      <c r="BW17" s="6"/>
      <c r="BX17" s="6"/>
      <c r="BY17" s="65"/>
      <c r="BZ17" s="65"/>
      <c r="CA17" s="46"/>
      <c r="CB17" s="159"/>
      <c r="CC17" s="36"/>
      <c r="CD17" s="36"/>
      <c r="CE17" s="36"/>
      <c r="CF17" s="46"/>
      <c r="CG17" s="46"/>
      <c r="CH17" s="46"/>
      <c r="CI17" s="46"/>
      <c r="CJ17" s="47"/>
      <c r="CK17" s="5"/>
      <c r="CL17" s="5"/>
      <c r="CM17" s="6"/>
      <c r="CN17" s="6"/>
      <c r="CO17" s="46"/>
      <c r="CP17" s="36"/>
      <c r="CQ17" s="46"/>
      <c r="CR17" s="47"/>
      <c r="CS17" s="5"/>
      <c r="CT17" s="5"/>
      <c r="CU17" s="6"/>
      <c r="CV17" s="12"/>
      <c r="CW17" s="36"/>
      <c r="CX17" s="36"/>
      <c r="CY17" s="46"/>
      <c r="CZ17" s="47"/>
      <c r="DA17" s="5"/>
      <c r="DB17" s="5"/>
      <c r="DC17" s="6"/>
      <c r="DD17" s="6"/>
      <c r="DE17" s="46"/>
      <c r="DF17" s="36"/>
      <c r="DG17" s="46"/>
      <c r="DH17" s="33"/>
      <c r="DI17" s="5"/>
      <c r="DJ17" s="5"/>
      <c r="DK17" s="6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6"/>
      <c r="DX17" s="12"/>
      <c r="DY17" s="27"/>
      <c r="DZ17" s="36"/>
      <c r="EA17" s="46"/>
      <c r="EB17" s="48"/>
      <c r="EC17" s="5"/>
      <c r="ED17" s="5"/>
      <c r="EE17" s="5"/>
      <c r="EF17" s="5"/>
      <c r="EG17" s="36"/>
      <c r="EH17" s="36"/>
      <c r="EI17" s="36"/>
      <c r="EJ17" s="36"/>
      <c r="EK17" s="46"/>
      <c r="EL17" s="46"/>
      <c r="EM17" s="46"/>
      <c r="EN17" s="46"/>
      <c r="EO17" s="33"/>
      <c r="EP17" s="5"/>
      <c r="EQ17" s="5"/>
      <c r="ER17" s="6"/>
      <c r="ES17" s="5"/>
      <c r="ET17" s="5"/>
      <c r="EU17" s="5"/>
      <c r="EV17" s="6"/>
      <c r="EW17" s="12"/>
      <c r="EX17" s="27"/>
      <c r="EY17" s="36"/>
      <c r="EZ17" s="46"/>
      <c r="FA17" s="49"/>
      <c r="FB17" s="12"/>
      <c r="FC17" s="36"/>
      <c r="FD17" s="36"/>
      <c r="FE17" s="46"/>
      <c r="FF17" s="49"/>
      <c r="FG17" s="5"/>
      <c r="FH17" s="5"/>
      <c r="FI17" s="12"/>
      <c r="FJ17" s="36"/>
      <c r="FK17" s="36"/>
      <c r="FL17" s="46"/>
      <c r="FM17" s="50"/>
      <c r="FN17" s="6"/>
      <c r="FO17" s="6"/>
      <c r="FP17" s="6"/>
      <c r="FQ17" s="6"/>
      <c r="FR17" s="5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3"/>
      <c r="GL17" s="2"/>
      <c r="GM17" s="2"/>
      <c r="GN17" s="2"/>
      <c r="GO17" s="2"/>
      <c r="GP17" s="2"/>
      <c r="GQ17" s="2"/>
      <c r="GR17" s="2"/>
      <c r="GS17" s="3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11"/>
      <c r="HF17" s="11"/>
      <c r="HG17" s="3"/>
      <c r="HH17" s="18"/>
      <c r="HI17" s="51"/>
      <c r="HJ17" s="12"/>
      <c r="HK17" s="12"/>
      <c r="HL17" s="3"/>
      <c r="HM17" s="6"/>
      <c r="HN17" s="59"/>
      <c r="HO17" s="130"/>
      <c r="HP17" s="76"/>
      <c r="HQ17" s="114"/>
      <c r="HR17" s="79"/>
      <c r="HS17" s="56"/>
      <c r="HT17" s="12"/>
      <c r="HU17" s="25"/>
      <c r="HV17" s="45"/>
      <c r="HW17" s="6"/>
      <c r="HX17" s="109"/>
      <c r="HY17" s="40"/>
      <c r="HZ17" s="36"/>
      <c r="IA17" s="36"/>
      <c r="IB17" s="6"/>
      <c r="IC17" s="42"/>
      <c r="ID17" s="137"/>
      <c r="IE17" s="46"/>
      <c r="IF17" s="2"/>
    </row>
    <row r="18" spans="1:240" ht="12.75">
      <c r="A18" s="9"/>
      <c r="B18" s="96"/>
      <c r="C18" s="98"/>
      <c r="D18" s="98"/>
      <c r="E18" s="98"/>
      <c r="F18" s="103"/>
      <c r="G18" s="103"/>
      <c r="H18" s="98"/>
      <c r="I18" s="98"/>
      <c r="J18" s="5"/>
      <c r="K18" s="88"/>
      <c r="L18" s="88"/>
      <c r="M18" s="88"/>
      <c r="N18" s="88"/>
      <c r="O18" s="88"/>
      <c r="P18" s="88"/>
      <c r="Q18" s="5"/>
      <c r="R18" s="160"/>
      <c r="S18" s="36"/>
      <c r="T18" s="27"/>
      <c r="U18" s="5"/>
      <c r="V18" s="5"/>
      <c r="W18" s="46"/>
      <c r="X18" s="5"/>
      <c r="Y18" s="5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8"/>
      <c r="AL18" s="108"/>
      <c r="AM18" s="108"/>
      <c r="AN18" s="40"/>
      <c r="AO18" s="109"/>
      <c r="AP18" s="36"/>
      <c r="AQ18" s="36"/>
      <c r="AR18" s="46"/>
      <c r="AS18" s="36"/>
      <c r="AT18" s="46"/>
      <c r="AU18" s="46"/>
      <c r="AV18" s="46"/>
      <c r="AW18" s="5"/>
      <c r="AX18" s="5"/>
      <c r="AY18" s="5"/>
      <c r="AZ18" s="12"/>
      <c r="BA18" s="27"/>
      <c r="BB18" s="27"/>
      <c r="BC18" s="46"/>
      <c r="BD18" s="33"/>
      <c r="BE18" s="2"/>
      <c r="BF18" s="2"/>
      <c r="BG18" s="3"/>
      <c r="BH18" s="3"/>
      <c r="BI18" s="64"/>
      <c r="BJ18" s="91"/>
      <c r="BK18" s="3"/>
      <c r="BL18" s="33"/>
      <c r="BM18" s="5"/>
      <c r="BN18" s="5"/>
      <c r="BO18" s="6"/>
      <c r="BP18" s="32"/>
      <c r="BQ18" s="36"/>
      <c r="BR18" s="36"/>
      <c r="BS18" s="46"/>
      <c r="BT18" s="47"/>
      <c r="BU18" s="5"/>
      <c r="BV18" s="5"/>
      <c r="BW18" s="6"/>
      <c r="BX18" s="6"/>
      <c r="BY18" s="65"/>
      <c r="BZ18" s="65"/>
      <c r="CA18" s="46"/>
      <c r="CB18" s="159"/>
      <c r="CC18" s="36"/>
      <c r="CD18" s="36"/>
      <c r="CE18" s="36"/>
      <c r="CF18" s="46"/>
      <c r="CG18" s="46"/>
      <c r="CH18" s="46"/>
      <c r="CI18" s="46"/>
      <c r="CJ18" s="47"/>
      <c r="CK18" s="5"/>
      <c r="CL18" s="5"/>
      <c r="CM18" s="6"/>
      <c r="CN18" s="6"/>
      <c r="CO18" s="46"/>
      <c r="CP18" s="36"/>
      <c r="CQ18" s="46"/>
      <c r="CR18" s="47"/>
      <c r="CS18" s="5"/>
      <c r="CT18" s="5"/>
      <c r="CU18" s="6"/>
      <c r="CV18" s="6"/>
      <c r="CW18" s="36"/>
      <c r="CX18" s="36"/>
      <c r="CY18" s="46"/>
      <c r="CZ18" s="47"/>
      <c r="DA18" s="5">
        <v>179972.7</v>
      </c>
      <c r="DB18" s="5">
        <f>CZ18-DA18</f>
        <v>-179972.7</v>
      </c>
      <c r="DC18" s="6">
        <f>CZ18/DA18*100</f>
        <v>0</v>
      </c>
      <c r="DD18" s="6"/>
      <c r="DE18" s="46"/>
      <c r="DF18" s="36"/>
      <c r="DG18" s="46"/>
      <c r="DH18" s="33"/>
      <c r="DI18" s="5">
        <v>690124.42</v>
      </c>
      <c r="DJ18" s="5">
        <f>DH18-DI18</f>
        <v>-690124.42</v>
      </c>
      <c r="DK18" s="6">
        <f>DH18/DI18*100</f>
        <v>0</v>
      </c>
      <c r="DL18" s="5"/>
      <c r="DM18" s="5">
        <v>25000</v>
      </c>
      <c r="DN18" s="5">
        <f>DL18-DM18</f>
        <v>-25000</v>
      </c>
      <c r="DO18" s="5">
        <v>0</v>
      </c>
      <c r="DP18" s="5"/>
      <c r="DQ18" s="5" t="s">
        <v>1</v>
      </c>
      <c r="DR18" s="5"/>
      <c r="DS18" s="5">
        <f>IF(DP18=0,0,DQ18/DP18*100)</f>
        <v>0</v>
      </c>
      <c r="DT18" s="5"/>
      <c r="DU18" s="5">
        <v>958330.24</v>
      </c>
      <c r="DV18" s="5">
        <f>DT18-DU18</f>
        <v>-958330.24</v>
      </c>
      <c r="DW18" s="6">
        <f>DT18/DU18*100</f>
        <v>0</v>
      </c>
      <c r="DX18" s="12"/>
      <c r="DY18" s="27"/>
      <c r="DZ18" s="36"/>
      <c r="EA18" s="46"/>
      <c r="EB18" s="48"/>
      <c r="EC18" s="5"/>
      <c r="ED18" s="5"/>
      <c r="EE18" s="5"/>
      <c r="EF18" s="5"/>
      <c r="EG18" s="36"/>
      <c r="EH18" s="36"/>
      <c r="EI18" s="36"/>
      <c r="EJ18" s="36"/>
      <c r="EK18" s="46"/>
      <c r="EL18" s="46"/>
      <c r="EM18" s="46"/>
      <c r="EN18" s="46"/>
      <c r="EO18" s="33"/>
      <c r="EP18" s="5">
        <v>-150</v>
      </c>
      <c r="EQ18" s="5">
        <f>EO18-EP18</f>
        <v>150</v>
      </c>
      <c r="ER18" s="5">
        <f>IF(EO18=0,0,EP18/EO18*100)</f>
        <v>0</v>
      </c>
      <c r="ES18" s="5">
        <v>155000</v>
      </c>
      <c r="ET18" s="5">
        <v>161195.36</v>
      </c>
      <c r="EU18" s="5">
        <f>ES18-ET18</f>
        <v>-6195.359999999986</v>
      </c>
      <c r="EV18" s="6">
        <f>ES18/ET18*100</f>
        <v>96.15661393727463</v>
      </c>
      <c r="EW18" s="12"/>
      <c r="EX18" s="27"/>
      <c r="EY18" s="36"/>
      <c r="EZ18" s="46"/>
      <c r="FA18" s="49"/>
      <c r="FB18" s="12"/>
      <c r="FC18" s="36"/>
      <c r="FD18" s="36"/>
      <c r="FE18" s="46"/>
      <c r="FF18" s="49"/>
      <c r="FG18" s="5">
        <v>797284.88</v>
      </c>
      <c r="FH18" s="5">
        <f>FF18-FG18</f>
        <v>-797284.88</v>
      </c>
      <c r="FI18" s="12"/>
      <c r="FJ18" s="36"/>
      <c r="FK18" s="36"/>
      <c r="FL18" s="46"/>
      <c r="FM18" s="50"/>
      <c r="FN18" s="6"/>
      <c r="FO18" s="6"/>
      <c r="FP18" s="6"/>
      <c r="FQ18" s="6"/>
      <c r="FR18" s="5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3"/>
      <c r="GL18" s="2"/>
      <c r="GM18" s="2"/>
      <c r="GN18" s="2"/>
      <c r="GO18" s="3"/>
      <c r="GP18" s="2"/>
      <c r="GQ18" s="2"/>
      <c r="GR18" s="2"/>
      <c r="GS18" s="3"/>
      <c r="GT18" s="2"/>
      <c r="GU18" s="2"/>
      <c r="GV18" s="2"/>
      <c r="GW18" s="2"/>
      <c r="GX18" s="2"/>
      <c r="GY18" s="2"/>
      <c r="GZ18" s="2"/>
      <c r="HA18" s="3"/>
      <c r="HB18" s="2"/>
      <c r="HC18" s="2"/>
      <c r="HD18" s="2"/>
      <c r="HE18" s="29"/>
      <c r="HF18" s="11"/>
      <c r="HG18" s="7"/>
      <c r="HH18" s="17"/>
      <c r="HI18" s="52"/>
      <c r="HJ18" s="23"/>
      <c r="HK18" s="12"/>
      <c r="HL18" s="3"/>
      <c r="HM18" s="6"/>
      <c r="HN18" s="60"/>
      <c r="HO18" s="131"/>
      <c r="HP18" s="76"/>
      <c r="HQ18" s="38"/>
      <c r="HR18" s="78"/>
      <c r="HS18" s="57"/>
      <c r="HT18" s="23"/>
      <c r="HU18" s="21"/>
      <c r="HV18" s="45"/>
      <c r="HW18" s="6"/>
      <c r="HX18" s="109"/>
      <c r="HY18" s="40"/>
      <c r="HZ18" s="36"/>
      <c r="IA18" s="36"/>
      <c r="IB18" s="6"/>
      <c r="IC18" s="42"/>
      <c r="ID18" s="137"/>
      <c r="IE18" s="46"/>
      <c r="IF18" s="2"/>
    </row>
    <row r="19" spans="1:240" ht="13.5" thickBot="1">
      <c r="A19" s="68"/>
      <c r="B19" s="101"/>
      <c r="C19" s="99"/>
      <c r="D19" s="99"/>
      <c r="E19" s="99"/>
      <c r="F19" s="152"/>
      <c r="G19" s="152"/>
      <c r="H19" s="99"/>
      <c r="I19" s="99"/>
      <c r="J19" s="28"/>
      <c r="K19" s="89"/>
      <c r="L19" s="89"/>
      <c r="M19" s="89"/>
      <c r="N19" s="89"/>
      <c r="O19" s="89"/>
      <c r="P19" s="89"/>
      <c r="Q19" s="89"/>
      <c r="R19" s="167"/>
      <c r="S19" s="113"/>
      <c r="T19" s="23"/>
      <c r="U19" s="28"/>
      <c r="V19" s="28"/>
      <c r="W19" s="20"/>
      <c r="X19" s="28"/>
      <c r="Y19" s="28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110"/>
      <c r="AL19" s="110"/>
      <c r="AM19" s="110"/>
      <c r="AN19" s="113"/>
      <c r="AO19" s="114"/>
      <c r="AP19" s="34"/>
      <c r="AQ19" s="34"/>
      <c r="AR19" s="125"/>
      <c r="AS19" s="34"/>
      <c r="AT19" s="20"/>
      <c r="AU19" s="20"/>
      <c r="AV19" s="20"/>
      <c r="AW19" s="28"/>
      <c r="AX19" s="28"/>
      <c r="AY19" s="28"/>
      <c r="AZ19" s="24"/>
      <c r="BA19" s="23"/>
      <c r="BB19" s="23"/>
      <c r="BC19" s="20"/>
      <c r="BD19" s="90"/>
      <c r="BE19" s="69">
        <v>729.58</v>
      </c>
      <c r="BF19" s="69">
        <f>BD19-BE19</f>
        <v>-729.58</v>
      </c>
      <c r="BG19" s="4">
        <f>BD19/BE19*100</f>
        <v>0</v>
      </c>
      <c r="BH19" s="4"/>
      <c r="BI19" s="7"/>
      <c r="BJ19" s="91"/>
      <c r="BK19" s="4"/>
      <c r="BL19" s="90"/>
      <c r="BM19" s="28"/>
      <c r="BN19" s="28"/>
      <c r="BO19" s="28">
        <f>IF(BL19=0,0,BM19/BL19*100)</f>
        <v>0</v>
      </c>
      <c r="BP19" s="62"/>
      <c r="BQ19" s="34"/>
      <c r="BR19" s="34"/>
      <c r="BS19" s="20"/>
      <c r="BT19" s="71"/>
      <c r="BU19" s="28">
        <v>4446.05</v>
      </c>
      <c r="BV19" s="28">
        <f>BT19-BU19</f>
        <v>-4446.05</v>
      </c>
      <c r="BW19" s="22">
        <f>BT19/BU19*100</f>
        <v>0</v>
      </c>
      <c r="BX19" s="22"/>
      <c r="BY19" s="94"/>
      <c r="BZ19" s="94"/>
      <c r="CA19" s="20"/>
      <c r="CB19" s="160"/>
      <c r="CC19" s="34"/>
      <c r="CD19" s="34"/>
      <c r="CE19" s="34"/>
      <c r="CF19" s="20"/>
      <c r="CG19" s="20"/>
      <c r="CH19" s="20"/>
      <c r="CI19" s="20"/>
      <c r="CJ19" s="71"/>
      <c r="CK19" s="28">
        <v>2265.15</v>
      </c>
      <c r="CL19" s="28">
        <f>CJ19-CK19</f>
        <v>-2265.15</v>
      </c>
      <c r="CM19" s="22">
        <f>CJ19/CK19*100</f>
        <v>0</v>
      </c>
      <c r="CN19" s="22"/>
      <c r="CO19" s="20"/>
      <c r="CP19" s="34"/>
      <c r="CQ19" s="20"/>
      <c r="CR19" s="71"/>
      <c r="CS19" s="28">
        <v>521002.13</v>
      </c>
      <c r="CT19" s="28">
        <f>CR19-CS19</f>
        <v>-521002.13</v>
      </c>
      <c r="CU19" s="22">
        <f>CR19/CS19*100</f>
        <v>0</v>
      </c>
      <c r="CV19" s="22"/>
      <c r="CW19" s="34"/>
      <c r="CX19" s="34"/>
      <c r="CY19" s="20"/>
      <c r="CZ19" s="71"/>
      <c r="DA19" s="28">
        <v>40747.43</v>
      </c>
      <c r="DB19" s="28">
        <f>CZ19-DA19</f>
        <v>-40747.43</v>
      </c>
      <c r="DC19" s="22">
        <f>CZ19/DA19*100</f>
        <v>0</v>
      </c>
      <c r="DD19" s="22"/>
      <c r="DE19" s="20"/>
      <c r="DF19" s="34"/>
      <c r="DG19" s="20"/>
      <c r="DH19" s="90"/>
      <c r="DI19" s="28">
        <v>91864.36</v>
      </c>
      <c r="DJ19" s="28">
        <f>DH19-DI19</f>
        <v>-91864.36</v>
      </c>
      <c r="DK19" s="22">
        <f>DH19/DI19*100</f>
        <v>0</v>
      </c>
      <c r="DL19" s="28"/>
      <c r="DM19" s="28"/>
      <c r="DN19" s="28"/>
      <c r="DO19" s="28"/>
      <c r="DP19" s="28"/>
      <c r="DQ19" s="28"/>
      <c r="DR19" s="28"/>
      <c r="DS19" s="28">
        <f>IF(DP19=0,0,DQ19/DP19*100)</f>
        <v>0</v>
      </c>
      <c r="DT19" s="28"/>
      <c r="DU19" s="28">
        <v>148195.61</v>
      </c>
      <c r="DV19" s="28">
        <f>DT19-DU19</f>
        <v>-148195.61</v>
      </c>
      <c r="DW19" s="22">
        <f>DT19/DU19*100</f>
        <v>0</v>
      </c>
      <c r="DX19" s="24"/>
      <c r="DY19" s="23"/>
      <c r="DZ19" s="34"/>
      <c r="EA19" s="20"/>
      <c r="EB19" s="72"/>
      <c r="EC19" s="28"/>
      <c r="ED19" s="28"/>
      <c r="EE19" s="28"/>
      <c r="EF19" s="28"/>
      <c r="EG19" s="34"/>
      <c r="EH19" s="34"/>
      <c r="EI19" s="34"/>
      <c r="EJ19" s="34"/>
      <c r="EK19" s="20"/>
      <c r="EL19" s="20"/>
      <c r="EM19" s="20"/>
      <c r="EN19" s="20"/>
      <c r="EO19" s="90"/>
      <c r="EP19" s="28">
        <v>35390</v>
      </c>
      <c r="EQ19" s="28">
        <f>EO19-EP19</f>
        <v>-35390</v>
      </c>
      <c r="ER19" s="28">
        <f>IF(EO19=0,0,EP19/EO19*100)</f>
        <v>0</v>
      </c>
      <c r="ES19" s="28">
        <v>5135</v>
      </c>
      <c r="ET19" s="28">
        <v>5342</v>
      </c>
      <c r="EU19" s="28">
        <f>ES19-ET19</f>
        <v>-207</v>
      </c>
      <c r="EV19" s="22">
        <f>ES19/ET19*100</f>
        <v>96.1250467989517</v>
      </c>
      <c r="EW19" s="24"/>
      <c r="EX19" s="27"/>
      <c r="EY19" s="34"/>
      <c r="EZ19" s="46"/>
      <c r="FA19" s="73"/>
      <c r="FB19" s="24"/>
      <c r="FC19" s="36"/>
      <c r="FD19" s="34"/>
      <c r="FE19" s="20"/>
      <c r="FF19" s="73"/>
      <c r="FG19" s="28">
        <v>107463.61</v>
      </c>
      <c r="FH19" s="28">
        <f>FF19-FG19</f>
        <v>-107463.61</v>
      </c>
      <c r="FI19" s="24"/>
      <c r="FJ19" s="36"/>
      <c r="FK19" s="34"/>
      <c r="FL19" s="20"/>
      <c r="FM19" s="74"/>
      <c r="FN19" s="22"/>
      <c r="FO19" s="22"/>
      <c r="FP19" s="22"/>
      <c r="FQ19" s="22"/>
      <c r="FR19" s="28"/>
      <c r="FS19" s="69"/>
      <c r="FT19" s="69">
        <f>FR19-FS19</f>
        <v>0</v>
      </c>
      <c r="FU19" s="69">
        <f>IF(FR19=0,0,FS19/FR19*100)</f>
        <v>0</v>
      </c>
      <c r="FV19" s="69"/>
      <c r="FW19" s="69">
        <v>51</v>
      </c>
      <c r="FX19" s="69">
        <f>FV19-FW19</f>
        <v>-51</v>
      </c>
      <c r="FY19" s="69">
        <f>IF(FV19=0,0,FW19/FV19*100)</f>
        <v>0</v>
      </c>
      <c r="FZ19" s="69"/>
      <c r="GA19" s="69"/>
      <c r="GB19" s="69"/>
      <c r="GC19" s="69"/>
      <c r="GD19" s="69"/>
      <c r="GE19" s="69"/>
      <c r="GF19" s="69"/>
      <c r="GG19" s="69">
        <f>IF(GD19=0,0,GE19/GD19*100)</f>
        <v>0</v>
      </c>
      <c r="GH19" s="69">
        <v>627</v>
      </c>
      <c r="GI19" s="69">
        <v>794.08</v>
      </c>
      <c r="GJ19" s="69">
        <f>GH19-GI19</f>
        <v>-167.08000000000004</v>
      </c>
      <c r="GK19" s="4">
        <f>GH19/GI19*100</f>
        <v>78.9592988112029</v>
      </c>
      <c r="GL19" s="69">
        <v>590</v>
      </c>
      <c r="GM19" s="69">
        <v>640</v>
      </c>
      <c r="GN19" s="69">
        <f>GL19-GM19</f>
        <v>-50</v>
      </c>
      <c r="GO19" s="4">
        <f>GL19/GM19*100</f>
        <v>92.1875</v>
      </c>
      <c r="GP19" s="69">
        <v>2612</v>
      </c>
      <c r="GQ19" s="69">
        <v>2612.76</v>
      </c>
      <c r="GR19" s="69">
        <f>GP19-GQ19</f>
        <v>-0.7600000000002183</v>
      </c>
      <c r="GS19" s="4">
        <f>GP19/GQ19*100</f>
        <v>99.9709119857928</v>
      </c>
      <c r="GT19" s="69"/>
      <c r="GU19" s="69"/>
      <c r="GV19" s="69"/>
      <c r="GW19" s="69"/>
      <c r="GX19" s="69">
        <v>1595</v>
      </c>
      <c r="GY19" s="69"/>
      <c r="GZ19" s="69">
        <f>GX19-GY19</f>
        <v>1595</v>
      </c>
      <c r="HA19" s="69">
        <f>IF(GX19=0,0,GY19/GX19*100)</f>
        <v>0</v>
      </c>
      <c r="HB19" s="69" t="e">
        <f>J19+#REF!+#REF!+#REF!+#REF!+DT19+FR19+FV19+FZ19+GD19+GH19+GL19+GP19+GT19+GX19</f>
        <v>#REF!</v>
      </c>
      <c r="HC19" s="69">
        <v>817919.94</v>
      </c>
      <c r="HD19" s="69" t="e">
        <f>HB19-HC19</f>
        <v>#REF!</v>
      </c>
      <c r="HE19" s="70"/>
      <c r="HF19" s="11"/>
      <c r="HG19" s="4"/>
      <c r="HH19" s="16"/>
      <c r="HI19" s="53"/>
      <c r="HJ19" s="24"/>
      <c r="HK19" s="12"/>
      <c r="HL19" s="4"/>
      <c r="HM19" s="22"/>
      <c r="HN19" s="61"/>
      <c r="HO19" s="132"/>
      <c r="HP19" s="82"/>
      <c r="HQ19" s="114"/>
      <c r="HR19" s="81"/>
      <c r="HS19" s="58"/>
      <c r="HT19" s="24"/>
      <c r="HU19" s="26"/>
      <c r="HV19" s="42"/>
      <c r="HW19" s="22"/>
      <c r="HX19" s="114"/>
      <c r="HY19" s="113"/>
      <c r="HZ19" s="34"/>
      <c r="IA19" s="34"/>
      <c r="IB19" s="22"/>
      <c r="IC19" s="42"/>
      <c r="ID19" s="150"/>
      <c r="IE19" s="20"/>
      <c r="IF19" s="69"/>
    </row>
    <row r="20" spans="1:240" ht="13.5" thickBot="1">
      <c r="A20" s="145" t="s">
        <v>0</v>
      </c>
      <c r="B20" s="102">
        <f>SUM(B7:B19)</f>
        <v>64917.987</v>
      </c>
      <c r="C20" s="102">
        <f>SUM(C7:C19)</f>
        <v>13442.060999999998</v>
      </c>
      <c r="D20" s="100">
        <f>SUM(D7:D19)</f>
        <v>12528.841999999999</v>
      </c>
      <c r="E20" s="100">
        <f>D20-C20</f>
        <v>-913.2189999999991</v>
      </c>
      <c r="F20" s="104">
        <f>D20/C20*100</f>
        <v>93.20625758207764</v>
      </c>
      <c r="G20" s="104">
        <f t="shared" si="5"/>
        <v>-6.79374241792236</v>
      </c>
      <c r="H20" s="104">
        <f>D20/B20*100</f>
        <v>19.299492450374345</v>
      </c>
      <c r="I20" s="104">
        <v>100</v>
      </c>
      <c r="J20" s="100">
        <v>17.5</v>
      </c>
      <c r="K20" s="104">
        <f>SUM(K7:K19)</f>
        <v>0</v>
      </c>
      <c r="L20" s="100">
        <f>L7</f>
        <v>47.507</v>
      </c>
      <c r="M20" s="100">
        <f>SUM(M7:M19)</f>
        <v>47.507</v>
      </c>
      <c r="N20" s="104"/>
      <c r="O20" s="104">
        <f>SUM(O7:O19)</f>
        <v>22.506999999999998</v>
      </c>
      <c r="P20" s="100">
        <f>P7</f>
        <v>1.704</v>
      </c>
      <c r="Q20" s="100">
        <f>Q7+Q8+Q10+Q11+Q12+Q13+Q14+Q15+Q16+Q17</f>
        <v>0.194</v>
      </c>
      <c r="R20" s="100">
        <f t="shared" si="7"/>
        <v>6665</v>
      </c>
      <c r="S20" s="100">
        <f t="shared" si="8"/>
        <v>1336.3500000000001</v>
      </c>
      <c r="T20" s="100">
        <f t="shared" si="9"/>
        <v>1787.021</v>
      </c>
      <c r="U20" s="115">
        <f>T20-S20</f>
        <v>450.6709999999998</v>
      </c>
      <c r="V20" s="104">
        <f>T20/S20*100</f>
        <v>133.72402439480672</v>
      </c>
      <c r="W20" s="104">
        <f t="shared" si="12"/>
        <v>33.72402439480672</v>
      </c>
      <c r="X20" s="106">
        <f>T20/R20*100</f>
        <v>26.812018004501127</v>
      </c>
      <c r="Y20" s="104">
        <f aca="true" t="shared" si="59" ref="Y20:AJ20">SUM(Y7:Y19)</f>
        <v>1000</v>
      </c>
      <c r="Z20" s="111">
        <f t="shared" si="59"/>
        <v>206.56</v>
      </c>
      <c r="AA20" s="111">
        <f t="shared" si="59"/>
        <v>294.717</v>
      </c>
      <c r="AB20" s="111">
        <f t="shared" si="59"/>
        <v>88.15699999999998</v>
      </c>
      <c r="AC20" s="123">
        <f>AC7</f>
        <v>142.67864058869094</v>
      </c>
      <c r="AD20" s="123">
        <f t="shared" si="59"/>
        <v>29.471700000000002</v>
      </c>
      <c r="AE20" s="123">
        <f t="shared" si="59"/>
        <v>3500</v>
      </c>
      <c r="AF20" s="105">
        <f t="shared" si="59"/>
        <v>662.24</v>
      </c>
      <c r="AG20" s="105">
        <f t="shared" si="59"/>
        <v>992.948</v>
      </c>
      <c r="AH20" s="105">
        <f t="shared" si="59"/>
        <v>330.70799999999997</v>
      </c>
      <c r="AI20" s="105"/>
      <c r="AJ20" s="105">
        <f t="shared" si="59"/>
        <v>28.369942857142856</v>
      </c>
      <c r="AK20" s="111">
        <f>AK7+AK8+AK10+AK11+AK12+AK13+AK14+AK15+AK9</f>
        <v>2164.9999999999995</v>
      </c>
      <c r="AL20" s="111">
        <f>AL7+AL8+AL10+AL11+AL12+AL13+AL14+AL15+AL9</f>
        <v>467.5500000000001</v>
      </c>
      <c r="AM20" s="112">
        <f>SUM(AM7:AM19)</f>
        <v>499.356</v>
      </c>
      <c r="AN20" s="100">
        <f t="shared" si="14"/>
        <v>31.80599999999987</v>
      </c>
      <c r="AO20" s="104">
        <f t="shared" si="15"/>
        <v>106.80269489894125</v>
      </c>
      <c r="AP20" s="100">
        <f>SUM(AP7:AP19)</f>
        <v>4250.453</v>
      </c>
      <c r="AQ20" s="111">
        <f>SUM(AQ7:AQ19)</f>
        <v>445.46299999999985</v>
      </c>
      <c r="AR20" s="124">
        <f>AR7+AR8+AR10+AR11+AR12+AR13+AR14+AR15+AR16</f>
        <v>438.27000000000004</v>
      </c>
      <c r="AS20" s="102">
        <f>AR20-AQ20</f>
        <v>-7.192999999999813</v>
      </c>
      <c r="AT20" s="119">
        <f t="shared" si="20"/>
        <v>98.38527554477031</v>
      </c>
      <c r="AU20" s="104">
        <f t="shared" si="21"/>
        <v>-1.614724455229691</v>
      </c>
      <c r="AV20" s="104">
        <f>AR20/AP20*100</f>
        <v>10.311136248301063</v>
      </c>
      <c r="AW20" s="111">
        <f>SUM(AW7:AW19)</f>
        <v>28.453</v>
      </c>
      <c r="AX20" s="111">
        <f>SUM(AX7:AX19)</f>
        <v>0</v>
      </c>
      <c r="AY20" s="111">
        <f>SUM(AY7:AY19)</f>
        <v>0</v>
      </c>
      <c r="AZ20" s="111">
        <f>SUM(AZ7:AZ19)</f>
        <v>2.053</v>
      </c>
      <c r="BA20" s="111">
        <f>SUM(BA7:BA19)</f>
        <v>11.515999999999998</v>
      </c>
      <c r="BB20" s="112">
        <f>BA20-AZ20</f>
        <v>9.462999999999997</v>
      </c>
      <c r="BC20" s="104">
        <f>BA20/AZ20*100</f>
        <v>560.9352167559667</v>
      </c>
      <c r="BD20" s="111">
        <f aca="true" t="shared" si="60" ref="BD20:BI20">SUM(BD7:BD19)</f>
        <v>127</v>
      </c>
      <c r="BE20" s="111">
        <f t="shared" si="60"/>
        <v>729.58</v>
      </c>
      <c r="BF20" s="111">
        <f t="shared" si="60"/>
        <v>-729.58</v>
      </c>
      <c r="BG20" s="111">
        <f t="shared" si="60"/>
        <v>0</v>
      </c>
      <c r="BH20" s="111">
        <f t="shared" si="60"/>
        <v>2.9079999999999995</v>
      </c>
      <c r="BI20" s="111">
        <f t="shared" si="60"/>
        <v>2.226</v>
      </c>
      <c r="BJ20" s="111">
        <f>BI20-BH20</f>
        <v>-0.6819999999999995</v>
      </c>
      <c r="BK20" s="123">
        <f>BI20/BH20*100</f>
        <v>76.54745529573592</v>
      </c>
      <c r="BL20" s="107">
        <f aca="true" t="shared" si="61" ref="BL20:BQ20">SUM(BL7:BL19)</f>
        <v>2100</v>
      </c>
      <c r="BM20" s="107">
        <f t="shared" si="61"/>
        <v>0</v>
      </c>
      <c r="BN20" s="107">
        <f t="shared" si="61"/>
        <v>0</v>
      </c>
      <c r="BO20" s="107">
        <f t="shared" si="61"/>
        <v>0</v>
      </c>
      <c r="BP20" s="107">
        <f>SUM(BP7:BP19)</f>
        <v>89.40499999999999</v>
      </c>
      <c r="BQ20" s="107">
        <f t="shared" si="61"/>
        <v>89.436</v>
      </c>
      <c r="BR20" s="111">
        <f>BQ20-BP20</f>
        <v>0.031000000000020123</v>
      </c>
      <c r="BS20" s="117">
        <f>BQ20/BP20*100</f>
        <v>100.03467367596892</v>
      </c>
      <c r="BT20" s="111">
        <f aca="true" t="shared" si="62" ref="BT20:BY20">SUM(BT7:BT19)</f>
        <v>1994.9999999999998</v>
      </c>
      <c r="BU20" s="105">
        <f t="shared" si="62"/>
        <v>4446.05</v>
      </c>
      <c r="BV20" s="105">
        <f t="shared" si="62"/>
        <v>-4446.05</v>
      </c>
      <c r="BW20" s="105">
        <f t="shared" si="62"/>
        <v>0</v>
      </c>
      <c r="BX20" s="111">
        <f t="shared" si="62"/>
        <v>351.0969999999999</v>
      </c>
      <c r="BY20" s="111">
        <f t="shared" si="62"/>
        <v>335.09200000000004</v>
      </c>
      <c r="BZ20" s="120">
        <f>BY20-BX20</f>
        <v>-16.00499999999988</v>
      </c>
      <c r="CA20" s="104">
        <f t="shared" si="26"/>
        <v>95.44143071572816</v>
      </c>
      <c r="CB20" s="100">
        <f>SUM(CB7:CB19)</f>
        <v>19086.5</v>
      </c>
      <c r="CC20" s="141">
        <f>CN20+CV20+DD20+DX20</f>
        <v>2381.9449999999997</v>
      </c>
      <c r="CD20" s="100">
        <f>CO20+CW20+DE20+DY20</f>
        <v>2605.2970000000005</v>
      </c>
      <c r="CE20" s="112">
        <f>CD20-CC20</f>
        <v>223.35200000000077</v>
      </c>
      <c r="CF20" s="104">
        <f>CD20/CC20*100</f>
        <v>109.37687478090388</v>
      </c>
      <c r="CG20" s="104">
        <f t="shared" si="31"/>
        <v>9.376874780903876</v>
      </c>
      <c r="CH20" s="104">
        <f>CD20/CB20*100</f>
        <v>13.649946297121005</v>
      </c>
      <c r="CI20" s="104">
        <f>CI7+CI8+CI9+CI10+CI11+CI12+CI13+CI14+CI15+CI16</f>
        <v>99.92148699361339</v>
      </c>
      <c r="CJ20" s="100">
        <f aca="true" t="shared" si="63" ref="CJ20:CO20">SUM(CJ7:CJ19)</f>
        <v>1350.0000000000002</v>
      </c>
      <c r="CK20" s="105">
        <f t="shared" si="63"/>
        <v>2265.15</v>
      </c>
      <c r="CL20" s="118">
        <f t="shared" si="63"/>
        <v>-2265.15</v>
      </c>
      <c r="CM20" s="118">
        <f t="shared" si="63"/>
        <v>0</v>
      </c>
      <c r="CN20" s="120">
        <f t="shared" si="63"/>
        <v>322.35999999999996</v>
      </c>
      <c r="CO20" s="100">
        <f t="shared" si="63"/>
        <v>411.69100000000003</v>
      </c>
      <c r="CP20" s="102">
        <f>CO20-CN20</f>
        <v>89.33100000000007</v>
      </c>
      <c r="CQ20" s="117">
        <f>CO20/CN20*100</f>
        <v>127.71156471026184</v>
      </c>
      <c r="CR20" s="107">
        <f aca="true" t="shared" si="64" ref="CR20:CW20">SUM(CR7:CR19)</f>
        <v>6680</v>
      </c>
      <c r="CS20" s="107">
        <f t="shared" si="64"/>
        <v>521002.13</v>
      </c>
      <c r="CT20" s="107">
        <f t="shared" si="64"/>
        <v>-521002.13</v>
      </c>
      <c r="CU20" s="107">
        <f t="shared" si="64"/>
        <v>0</v>
      </c>
      <c r="CV20" s="107">
        <f t="shared" si="64"/>
        <v>1532.8830000000003</v>
      </c>
      <c r="CW20" s="107">
        <f t="shared" si="64"/>
        <v>1651.15</v>
      </c>
      <c r="CX20" s="112">
        <f>CW20-CV20</f>
        <v>118.26699999999983</v>
      </c>
      <c r="CY20" s="104">
        <f>CW20/CV20*100</f>
        <v>107.71533117661293</v>
      </c>
      <c r="CZ20" s="111">
        <f aca="true" t="shared" si="65" ref="CZ20:DE20">SUM(CZ7:CZ19)</f>
        <v>8400</v>
      </c>
      <c r="DA20" s="111">
        <f t="shared" si="65"/>
        <v>220720.13</v>
      </c>
      <c r="DB20" s="111">
        <f t="shared" si="65"/>
        <v>-220720.13</v>
      </c>
      <c r="DC20" s="111">
        <f t="shared" si="65"/>
        <v>0</v>
      </c>
      <c r="DD20" s="111">
        <f>SUM(DD7:DD19)</f>
        <v>32.404</v>
      </c>
      <c r="DE20" s="111">
        <f t="shared" si="65"/>
        <v>34.283</v>
      </c>
      <c r="DF20" s="102">
        <f>DE20-DD20</f>
        <v>1.8789999999999978</v>
      </c>
      <c r="DG20" s="117">
        <f>DE20/DD20*100</f>
        <v>105.79866683125539</v>
      </c>
      <c r="DH20" s="107">
        <f>SUM(DH7:DH19)</f>
        <v>2656.5000000000005</v>
      </c>
      <c r="DI20" s="107">
        <f aca="true" t="shared" si="66" ref="DI20:DW20">SUM(DI7:DI19)</f>
        <v>781988.78</v>
      </c>
      <c r="DJ20" s="107">
        <f t="shared" si="66"/>
        <v>-781988.78</v>
      </c>
      <c r="DK20" s="107">
        <f t="shared" si="66"/>
        <v>0</v>
      </c>
      <c r="DL20" s="107">
        <f t="shared" si="66"/>
        <v>0</v>
      </c>
      <c r="DM20" s="107">
        <f t="shared" si="66"/>
        <v>25000</v>
      </c>
      <c r="DN20" s="107">
        <f t="shared" si="66"/>
        <v>-25000</v>
      </c>
      <c r="DO20" s="107">
        <f t="shared" si="66"/>
        <v>0</v>
      </c>
      <c r="DP20" s="107">
        <f t="shared" si="66"/>
        <v>0</v>
      </c>
      <c r="DQ20" s="107">
        <f t="shared" si="66"/>
        <v>0</v>
      </c>
      <c r="DR20" s="107">
        <f t="shared" si="66"/>
        <v>0</v>
      </c>
      <c r="DS20" s="107">
        <f t="shared" si="66"/>
        <v>0</v>
      </c>
      <c r="DT20" s="107">
        <f t="shared" si="66"/>
        <v>0</v>
      </c>
      <c r="DU20" s="107">
        <f t="shared" si="66"/>
        <v>1106525.85</v>
      </c>
      <c r="DV20" s="107">
        <f t="shared" si="66"/>
        <v>-1106525.85</v>
      </c>
      <c r="DW20" s="107">
        <f t="shared" si="66"/>
        <v>0</v>
      </c>
      <c r="DX20" s="107">
        <f>SUM(DX7:DX19)</f>
        <v>494.2979999999998</v>
      </c>
      <c r="DY20" s="107">
        <f>SUM(DY7:DY19)</f>
        <v>508.173</v>
      </c>
      <c r="DZ20" s="107">
        <f>DY20-DX20</f>
        <v>13.875000000000227</v>
      </c>
      <c r="EA20" s="119">
        <f>DY20/DX20*100</f>
        <v>102.80701115521411</v>
      </c>
      <c r="EB20" s="111">
        <f>EB7+EB8+EB12+EB15</f>
        <v>50</v>
      </c>
      <c r="EC20" s="120">
        <f>EC7+EC8+EC15</f>
        <v>12.5</v>
      </c>
      <c r="ED20" s="100">
        <f>ED7+ED8+ED15+ED9</f>
        <v>12.5</v>
      </c>
      <c r="EE20" s="112">
        <f>EE7+EE8+EE15+EE9</f>
        <v>-6.25</v>
      </c>
      <c r="EF20" s="104">
        <f>EF7+EF8+EF15</f>
        <v>50</v>
      </c>
      <c r="EG20" s="115">
        <f>SUM(EG7:EG19)</f>
        <v>16945</v>
      </c>
      <c r="EH20" s="100">
        <f>EW20+FB20+FI20</f>
        <v>3913.682999999999</v>
      </c>
      <c r="EI20" s="141">
        <f>SUM(EI7:EI19)</f>
        <v>3462.9870000000005</v>
      </c>
      <c r="EJ20" s="112">
        <f>EI20-EH20</f>
        <v>-450.69599999999855</v>
      </c>
      <c r="EK20" s="154">
        <f t="shared" si="58"/>
        <v>88.48409541600589</v>
      </c>
      <c r="EL20" s="104">
        <f t="shared" si="44"/>
        <v>-11.515904583994114</v>
      </c>
      <c r="EM20" s="127">
        <f>EI20/EG20*100</f>
        <v>20.436630274417237</v>
      </c>
      <c r="EN20" s="104">
        <v>100</v>
      </c>
      <c r="EO20" s="111">
        <f>SUM(EO7:EO19)</f>
        <v>1255.0000000000002</v>
      </c>
      <c r="EP20" s="107">
        <f aca="true" t="shared" si="67" ref="EP20:EX20">SUM(EP7:EP19)</f>
        <v>35240</v>
      </c>
      <c r="EQ20" s="107">
        <f t="shared" si="67"/>
        <v>-35240</v>
      </c>
      <c r="ER20" s="107">
        <f t="shared" si="67"/>
        <v>0</v>
      </c>
      <c r="ES20" s="107">
        <f t="shared" si="67"/>
        <v>160135</v>
      </c>
      <c r="ET20" s="107">
        <f t="shared" si="67"/>
        <v>166537.36</v>
      </c>
      <c r="EU20" s="107">
        <f t="shared" si="67"/>
        <v>-6402.359999999986</v>
      </c>
      <c r="EV20" s="107">
        <f t="shared" si="67"/>
        <v>192.28166073622634</v>
      </c>
      <c r="EW20" s="107">
        <f>SUM(EW7:EW19)</f>
        <v>394.5279999999998</v>
      </c>
      <c r="EX20" s="120">
        <f t="shared" si="67"/>
        <v>275.229</v>
      </c>
      <c r="EY20" s="100">
        <f>EX20-EW20</f>
        <v>-119.29899999999981</v>
      </c>
      <c r="EZ20" s="123">
        <f>EX20/EW20*100</f>
        <v>69.76158853110556</v>
      </c>
      <c r="FA20" s="120">
        <f>FA7+FA8+FA10+FA11+FA12+FA13+FA14+FA15+FA16+FA9</f>
        <v>8900</v>
      </c>
      <c r="FB20" s="100">
        <f>FB7+FB8+FB10+FB11+FB12+FB13+FB14+FB15+FB16+FB9</f>
        <v>2532.0549999999994</v>
      </c>
      <c r="FC20" s="112">
        <f>FC7+FC8+FC10+FC11+FC12+FC13+FC14+FC15+FC16+FC9</f>
        <v>2190.119</v>
      </c>
      <c r="FD20" s="115">
        <f>FC20-FB20</f>
        <v>-341.93599999999924</v>
      </c>
      <c r="FE20" s="104">
        <f>FC20/FB20*100</f>
        <v>86.4957119809799</v>
      </c>
      <c r="FF20" s="111">
        <f>SUM(FF7:FF19)</f>
        <v>6790</v>
      </c>
      <c r="FG20" s="107">
        <f>SUM(FG7:FG19)</f>
        <v>904748.49</v>
      </c>
      <c r="FH20" s="120">
        <f>SUM(FH7:FH19)</f>
        <v>-904748.49</v>
      </c>
      <c r="FI20" s="100">
        <f>SUM(FI7:FI19)</f>
        <v>987.0999999999999</v>
      </c>
      <c r="FJ20" s="112">
        <f>SUM(FJ7:FJ19)</f>
        <v>997.639</v>
      </c>
      <c r="FK20" s="102">
        <f>FJ20-FI20</f>
        <v>10.539000000000101</v>
      </c>
      <c r="FL20" s="119">
        <f>FJ20/FI20*100</f>
        <v>101.06767298146086</v>
      </c>
      <c r="FM20" s="112">
        <f>SUM(FM7:FM19)</f>
        <v>13</v>
      </c>
      <c r="FN20" s="100">
        <f>SUM(FN7:FN19)</f>
        <v>0.6</v>
      </c>
      <c r="FO20" s="111">
        <f>FO7</f>
        <v>1.5430000000000001</v>
      </c>
      <c r="FP20" s="107">
        <f>FO20-FN20</f>
        <v>0.9430000000000002</v>
      </c>
      <c r="FQ20" s="117">
        <f>FO20/FN20*100</f>
        <v>257.16666666666674</v>
      </c>
      <c r="FR20" s="107">
        <f>SUM(FR7:FR19)</f>
        <v>380</v>
      </c>
      <c r="FS20" s="107">
        <f aca="true" t="shared" si="68" ref="FS20:HE20">SUM(FS7:FS19)</f>
        <v>0</v>
      </c>
      <c r="FT20" s="107">
        <f t="shared" si="68"/>
        <v>0</v>
      </c>
      <c r="FU20" s="107">
        <f t="shared" si="68"/>
        <v>0</v>
      </c>
      <c r="FV20" s="107">
        <f t="shared" si="68"/>
        <v>0</v>
      </c>
      <c r="FW20" s="107">
        <f t="shared" si="68"/>
        <v>51</v>
      </c>
      <c r="FX20" s="107">
        <f t="shared" si="68"/>
        <v>-51</v>
      </c>
      <c r="FY20" s="107">
        <f t="shared" si="68"/>
        <v>0</v>
      </c>
      <c r="FZ20" s="107">
        <f t="shared" si="68"/>
        <v>0</v>
      </c>
      <c r="GA20" s="107">
        <f t="shared" si="68"/>
        <v>0</v>
      </c>
      <c r="GB20" s="107">
        <f t="shared" si="68"/>
        <v>0</v>
      </c>
      <c r="GC20" s="107">
        <f t="shared" si="68"/>
        <v>0</v>
      </c>
      <c r="GD20" s="107">
        <f t="shared" si="68"/>
        <v>0</v>
      </c>
      <c r="GE20" s="107">
        <f t="shared" si="68"/>
        <v>0</v>
      </c>
      <c r="GF20" s="107">
        <f t="shared" si="68"/>
        <v>0</v>
      </c>
      <c r="GG20" s="107">
        <f t="shared" si="68"/>
        <v>0</v>
      </c>
      <c r="GH20" s="107">
        <f t="shared" si="68"/>
        <v>627</v>
      </c>
      <c r="GI20" s="107">
        <f t="shared" si="68"/>
        <v>794.08</v>
      </c>
      <c r="GJ20" s="107">
        <f t="shared" si="68"/>
        <v>-167.08000000000004</v>
      </c>
      <c r="GK20" s="107">
        <f t="shared" si="68"/>
        <v>78.9592988112029</v>
      </c>
      <c r="GL20" s="107">
        <f t="shared" si="68"/>
        <v>590</v>
      </c>
      <c r="GM20" s="107">
        <f t="shared" si="68"/>
        <v>640</v>
      </c>
      <c r="GN20" s="107">
        <f t="shared" si="68"/>
        <v>-50</v>
      </c>
      <c r="GO20" s="107">
        <f t="shared" si="68"/>
        <v>92.1875</v>
      </c>
      <c r="GP20" s="107">
        <f t="shared" si="68"/>
        <v>2612</v>
      </c>
      <c r="GQ20" s="107">
        <f t="shared" si="68"/>
        <v>2612.76</v>
      </c>
      <c r="GR20" s="107">
        <f t="shared" si="68"/>
        <v>-0.7600000000002183</v>
      </c>
      <c r="GS20" s="107">
        <f t="shared" si="68"/>
        <v>99.9709119857928</v>
      </c>
      <c r="GT20" s="107">
        <f t="shared" si="68"/>
        <v>0</v>
      </c>
      <c r="GU20" s="107">
        <f t="shared" si="68"/>
        <v>0</v>
      </c>
      <c r="GV20" s="107">
        <f t="shared" si="68"/>
        <v>0</v>
      </c>
      <c r="GW20" s="107">
        <f t="shared" si="68"/>
        <v>0</v>
      </c>
      <c r="GX20" s="107">
        <f t="shared" si="68"/>
        <v>1595</v>
      </c>
      <c r="GY20" s="107">
        <f t="shared" si="68"/>
        <v>0</v>
      </c>
      <c r="GZ20" s="107">
        <f t="shared" si="68"/>
        <v>1595</v>
      </c>
      <c r="HA20" s="107">
        <f t="shared" si="68"/>
        <v>0</v>
      </c>
      <c r="HB20" s="107" t="e">
        <f t="shared" si="68"/>
        <v>#REF!</v>
      </c>
      <c r="HC20" s="107">
        <f t="shared" si="68"/>
        <v>817919.94</v>
      </c>
      <c r="HD20" s="107" t="e">
        <f t="shared" si="68"/>
        <v>#REF!</v>
      </c>
      <c r="HE20" s="107">
        <f t="shared" si="68"/>
        <v>55.45</v>
      </c>
      <c r="HF20" s="107">
        <f>SUM(HF7:HF19)</f>
        <v>264.001</v>
      </c>
      <c r="HG20" s="107">
        <f>HF20-HE20</f>
        <v>208.551</v>
      </c>
      <c r="HH20" s="117">
        <f>HF20/HE20*100</f>
        <v>476.1064021641117</v>
      </c>
      <c r="HI20" s="115">
        <f>HI7</f>
        <v>16.247</v>
      </c>
      <c r="HJ20" s="107">
        <f>SUM(HJ7:HJ19)</f>
        <v>1.1</v>
      </c>
      <c r="HK20" s="120">
        <f>SUM(HK7:HK19)</f>
        <v>3.971</v>
      </c>
      <c r="HL20" s="100">
        <f>HK20-HJ20</f>
        <v>2.871</v>
      </c>
      <c r="HM20" s="104">
        <f>HK20/HJ20*100</f>
        <v>361</v>
      </c>
      <c r="HN20" s="115">
        <f>SUM(HN7:HN19)</f>
        <v>18</v>
      </c>
      <c r="HO20" s="115">
        <f>SUM(HO7:HO19)</f>
        <v>4.3</v>
      </c>
      <c r="HP20" s="100">
        <f>SUM(HP7:HP19)</f>
        <v>3.525</v>
      </c>
      <c r="HQ20" s="127">
        <f>HP20-HO20</f>
        <v>-0.7749999999999999</v>
      </c>
      <c r="HR20" s="104">
        <f>HP20/HO20*100</f>
        <v>81.97674418604652</v>
      </c>
      <c r="HS20" s="112">
        <f>HS7+HS8+HS10+HS11+HS12+HS13+HS14+HS15+HS16+HS17+HS18+HS19</f>
        <v>75</v>
      </c>
      <c r="HT20" s="100">
        <f>HT7+HT8+HT10+HT11+HT12+HT13+HT14+HT15+HT16+HT17+HT18+HT19</f>
        <v>6</v>
      </c>
      <c r="HU20" s="112">
        <f>HU7+HU8+HU10+HU11+HU12+HU13+HU14+HU15+HU16+HU17+HU18+HU19</f>
        <v>48.942</v>
      </c>
      <c r="HV20" s="115">
        <f>HV7+HV8+HV10+HV11+HV12+HV13+HV14+HV15+HV16+HV17+HV18+HV19</f>
        <v>42.942</v>
      </c>
      <c r="HW20" s="154">
        <f>HU20/HT20*100</f>
        <v>815.7</v>
      </c>
      <c r="HX20" s="115">
        <f>HX7</f>
        <v>13.214</v>
      </c>
      <c r="HY20" s="100">
        <f>HY7+HY8+HY9+HY10+HY11+HY12+HY13+HY14+HY15+HY16</f>
        <v>112442.186</v>
      </c>
      <c r="HZ20" s="141">
        <f>HZ7+HZ8+HZ9+HZ10+HZ11+HZ12+HZ13+HZ14+HZ15+HZ16</f>
        <v>21599.451999999997</v>
      </c>
      <c r="IA20" s="100">
        <f>SUM(IA7:IA19)</f>
        <v>21219.517999999996</v>
      </c>
      <c r="IB20" s="112">
        <f>IA20-HZ20</f>
        <v>-379.9340000000011</v>
      </c>
      <c r="IC20" s="104">
        <f>IA20/HZ20*100</f>
        <v>98.24100166985717</v>
      </c>
      <c r="ID20" s="104">
        <f t="shared" si="56"/>
        <v>-1.7589983301428305</v>
      </c>
      <c r="IE20" s="104">
        <f t="shared" si="57"/>
        <v>18.871491879391243</v>
      </c>
      <c r="IF20" s="104">
        <v>100</v>
      </c>
    </row>
    <row r="21" spans="2:238" ht="12.75">
      <c r="B21" s="41">
        <v>64917.986</v>
      </c>
      <c r="C21" s="147">
        <v>13442.061</v>
      </c>
      <c r="D21" s="41"/>
      <c r="E21" s="41"/>
      <c r="F21" s="41"/>
      <c r="G21" s="41"/>
      <c r="H21" s="41"/>
      <c r="I21" s="41"/>
      <c r="AL21" s="139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92"/>
      <c r="BQ21" s="30"/>
      <c r="BR21" s="30"/>
      <c r="BS21" s="30"/>
      <c r="BT21" s="30"/>
      <c r="BU21" s="30"/>
      <c r="BV21" s="30"/>
      <c r="BW21" s="30"/>
      <c r="BX21" s="92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116"/>
      <c r="CO21" s="30"/>
      <c r="CP21" s="30"/>
      <c r="CQ21" s="30"/>
      <c r="CR21" s="30"/>
      <c r="CS21" s="30"/>
      <c r="CT21" s="30"/>
      <c r="CU21" s="30"/>
      <c r="CV21" s="116"/>
      <c r="CW21" s="30"/>
      <c r="CX21" s="30"/>
      <c r="CY21" s="95"/>
      <c r="CZ21" s="30"/>
      <c r="DA21" s="30"/>
      <c r="DB21" s="30"/>
      <c r="DC21" s="30"/>
      <c r="DD21" s="92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116"/>
      <c r="DY21" s="30"/>
      <c r="DZ21" s="30"/>
      <c r="EA21" s="30"/>
      <c r="EB21" s="30"/>
      <c r="EC21" s="30"/>
      <c r="ED21" s="30"/>
      <c r="EE21" s="30"/>
      <c r="EF21" s="30"/>
      <c r="EG21" s="92"/>
      <c r="EH21" s="37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116"/>
      <c r="EX21" s="30"/>
      <c r="EY21" s="30"/>
      <c r="EZ21" s="30"/>
      <c r="FA21" s="30"/>
      <c r="FB21" s="93"/>
      <c r="FC21" s="30"/>
      <c r="FD21" s="30"/>
      <c r="FE21" s="30"/>
      <c r="FF21" s="30"/>
      <c r="FG21" s="30"/>
      <c r="FH21" s="30"/>
      <c r="FI21" s="93"/>
      <c r="FJ21" s="30"/>
      <c r="FK21" s="30"/>
      <c r="FL21" s="30"/>
      <c r="FM21" s="92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92"/>
      <c r="HF21" s="92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92"/>
      <c r="IA21" s="30"/>
      <c r="IB21" s="30"/>
      <c r="IC21" s="30"/>
      <c r="ID21" s="30"/>
    </row>
    <row r="22" spans="38:239" ht="12.75">
      <c r="AL22">
        <f>AL23/AK20%</f>
        <v>21.595842956120098</v>
      </c>
      <c r="AP22" s="31"/>
      <c r="AQ22" s="41"/>
      <c r="AZ22">
        <v>2.053</v>
      </c>
      <c r="BH22" s="41">
        <v>2.908</v>
      </c>
      <c r="BI22" s="41"/>
      <c r="BP22">
        <v>89.405</v>
      </c>
      <c r="BX22" s="92">
        <v>351.097</v>
      </c>
      <c r="CB22" s="41">
        <f>CB7+CB8+CB9+CB10+CB11+CB12+CB13+CB14+CB15+CB16</f>
        <v>19086.5</v>
      </c>
      <c r="CC22" s="41"/>
      <c r="CD22" s="41"/>
      <c r="CE22" s="41"/>
      <c r="CF22" s="41"/>
      <c r="CG22" s="41"/>
      <c r="CH22" s="41"/>
      <c r="CI22" s="41"/>
      <c r="CJ22">
        <f>CJ7+CJ8+CJ9+CJ10+CJ11+CJ12+CJ13+CJ14+CJ15+CJ16</f>
        <v>1350.0000000000002</v>
      </c>
      <c r="CN22" s="41">
        <v>322.36</v>
      </c>
      <c r="CV22">
        <v>1532.883</v>
      </c>
      <c r="DD22">
        <v>32.404</v>
      </c>
      <c r="DX22">
        <v>494.298</v>
      </c>
      <c r="EG22" s="41"/>
      <c r="EH22" s="41"/>
      <c r="EI22" s="41"/>
      <c r="EJ22" s="41"/>
      <c r="EW22">
        <v>394.528</v>
      </c>
      <c r="FB22">
        <v>2532.055</v>
      </c>
      <c r="FI22" s="41">
        <v>987.1</v>
      </c>
      <c r="FN22">
        <v>2.127659</v>
      </c>
      <c r="HE22">
        <v>16.12655</v>
      </c>
      <c r="HJ22">
        <v>29.67598</v>
      </c>
      <c r="HO22">
        <v>22.29508</v>
      </c>
      <c r="HW22" s="169" t="s">
        <v>60</v>
      </c>
      <c r="HX22" s="169"/>
      <c r="HY22" s="41">
        <f>HY8+HY9+HY10+HY11+HY12+HY13+HY14+HY15+HY16</f>
        <v>38702.579</v>
      </c>
      <c r="HZ22" s="41">
        <f>HZ8+HZ9+HZ10+HZ11+HZ12+HZ13+HZ14+HZ15+HZ16</f>
        <v>6551.649685515233</v>
      </c>
      <c r="IA22" s="41">
        <f>IA8+IA9+IA10+IA11+IA12+IA13+IA14+IA15+IA16</f>
        <v>4888.668</v>
      </c>
      <c r="IB22" s="41">
        <f>IA22-HZ22</f>
        <v>-1662.981685515233</v>
      </c>
      <c r="IC22" s="163">
        <f>IA22/HZ22*100</f>
        <v>74.61735951493485</v>
      </c>
      <c r="ID22" s="163">
        <f>IA22/HZ22*100-100</f>
        <v>-25.382640485065153</v>
      </c>
      <c r="IE22" s="163">
        <f>HZ22/HY22*100</f>
        <v>16.928199243557472</v>
      </c>
    </row>
    <row r="23" spans="3:236" ht="12.75">
      <c r="C23">
        <f>C21/B20%</f>
        <v>20.70621967991706</v>
      </c>
      <c r="AL23">
        <v>467.55</v>
      </c>
      <c r="AZ23">
        <f>AZ22/AW20%</f>
        <v>7.2154078656029235</v>
      </c>
      <c r="BH23">
        <f>BH22/BD20%</f>
        <v>2.289763779527559</v>
      </c>
      <c r="BP23">
        <f>BP22/BL20%</f>
        <v>4.257380952380952</v>
      </c>
      <c r="BX23">
        <f>BX22/BT20%</f>
        <v>17.598847117794485</v>
      </c>
      <c r="CN23">
        <f>CN22/CJ20%</f>
        <v>23.878518518518515</v>
      </c>
      <c r="CV23">
        <f>CV22/CR20%</f>
        <v>22.9473502994012</v>
      </c>
      <c r="DD23">
        <f>DD22/CZ20%</f>
        <v>0.3857619047619048</v>
      </c>
      <c r="DX23">
        <f>DX22/DH20%</f>
        <v>18.607114624505925</v>
      </c>
      <c r="EW23">
        <f>EW22/EO20%</f>
        <v>31.436494023904377</v>
      </c>
      <c r="FB23">
        <f>FB22/FA20%</f>
        <v>28.450056179775277</v>
      </c>
      <c r="FI23">
        <f>FI22/FF20%</f>
        <v>14.537555228276878</v>
      </c>
      <c r="HZ23" s="41"/>
      <c r="IA23" s="13"/>
      <c r="IB23" s="13"/>
    </row>
    <row r="24" ht="12.75">
      <c r="IA24" s="41"/>
    </row>
    <row r="25" spans="234:235" ht="12.75">
      <c r="HZ25">
        <v>13724.967</v>
      </c>
      <c r="IA25">
        <v>13724.967</v>
      </c>
    </row>
    <row r="26" ht="12.75">
      <c r="CN26" s="41">
        <f>CJ20+CR20+CZ20+DH20</f>
        <v>19086.5</v>
      </c>
    </row>
    <row r="27" spans="234:235" ht="12.75">
      <c r="HZ27" s="41">
        <f>HZ20-HZ25</f>
        <v>7874.484999999997</v>
      </c>
      <c r="IA27" s="41">
        <f>IA25-IA20</f>
        <v>-7494.550999999996</v>
      </c>
    </row>
  </sheetData>
  <sheetProtection/>
  <mergeCells count="28">
    <mergeCell ref="Y5:AD5"/>
    <mergeCell ref="AE5:AJ5"/>
    <mergeCell ref="J5:O5"/>
    <mergeCell ref="B5:H5"/>
    <mergeCell ref="AK5:AO5"/>
    <mergeCell ref="AW5:BC5"/>
    <mergeCell ref="R5:V5"/>
    <mergeCell ref="AP5:AT5"/>
    <mergeCell ref="BL5:BS5"/>
    <mergeCell ref="FM5:FQ5"/>
    <mergeCell ref="DH5:EA5"/>
    <mergeCell ref="CJ5:CQ5"/>
    <mergeCell ref="EB5:EF5"/>
    <mergeCell ref="BD5:BK5"/>
    <mergeCell ref="CZ5:DG5"/>
    <mergeCell ref="BT5:CA5"/>
    <mergeCell ref="CB5:CF5"/>
    <mergeCell ref="EO5:EZ5"/>
    <mergeCell ref="HW22:HX22"/>
    <mergeCell ref="HY5:IF5"/>
    <mergeCell ref="FA5:FE5"/>
    <mergeCell ref="FR5:HH5"/>
    <mergeCell ref="CR5:CY5"/>
    <mergeCell ref="HN5:HR5"/>
    <mergeCell ref="FF5:FL5"/>
    <mergeCell ref="HS5:HW5"/>
    <mergeCell ref="HI5:HM5"/>
    <mergeCell ref="EG5:EM5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0" r:id="rId1"/>
  <colBreaks count="9" manualBreakCount="9">
    <brk id="16" max="19" man="1"/>
    <brk id="32" max="19" man="1"/>
    <brk id="48" max="19" man="1"/>
    <brk id="76" max="19" man="1"/>
    <brk id="95" max="19" man="1"/>
    <brk id="131" max="19" man="1"/>
    <brk id="154" max="19" man="1"/>
    <brk id="172" max="19" man="1"/>
    <brk id="22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2021-05-25T11:20:35Z</cp:lastPrinted>
  <dcterms:created xsi:type="dcterms:W3CDTF">2017-02-16T07:47:27Z</dcterms:created>
  <dcterms:modified xsi:type="dcterms:W3CDTF">2021-05-25T11:21:24Z</dcterms:modified>
  <cp:category/>
  <cp:version/>
  <cp:contentType/>
  <cp:contentStatus/>
</cp:coreProperties>
</file>