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(2)'!$A$1:$K$89</definedName>
  </definedNames>
  <calcPr fullCalcOnLoad="1"/>
</workbook>
</file>

<file path=xl/sharedStrings.xml><?xml version="1.0" encoding="utf-8"?>
<sst xmlns="http://schemas.openxmlformats.org/spreadsheetml/2006/main" count="292" uniqueCount="211">
  <si>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</si>
  <si>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</si>
  <si>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</si>
  <si>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</si>
  <si>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</si>
  <si>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</si>
  <si>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</si>
  <si>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</si>
  <si>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</si>
  <si>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</si>
  <si>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</si>
  <si>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</si>
  <si>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</si>
  <si>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</si>
  <si>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</si>
  <si>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</si>
  <si>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</si>
  <si>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</si>
  <si>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</si>
  <si>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</si>
  <si>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</si>
  <si>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</si>
  <si>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</si>
  <si>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</si>
  <si>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</si>
  <si>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</si>
  <si>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</si>
  <si>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</si>
  <si>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</si>
  <si>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</si>
  <si>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</si>
  <si>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</si>
  <si>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</si>
  <si>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</si>
  <si>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</si>
  <si>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</si>
  <si>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</si>
  <si>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</si>
  <si>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</si>
  <si>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</si>
  <si>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</si>
  <si>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</si>
  <si>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</si>
  <si>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</si>
  <si>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</si>
  <si>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</si>
  <si>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</si>
  <si>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</si>
  <si>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</si>
  <si>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</si>
  <si>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</si>
  <si>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</si>
  <si>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</si>
  <si>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</si>
  <si>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</si>
  <si>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</si>
  <si>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</si>
  <si>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</si>
  <si>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</si>
  <si>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</si>
  <si>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</si>
  <si>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</si>
  <si>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</si>
  <si>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</si>
  <si>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</si>
  <si>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</si>
  <si>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</si>
  <si>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</si>
  <si>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</si>
  <si>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</si>
  <si>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</si>
  <si>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</si>
  <si>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</si>
  <si>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</si>
  <si>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</si>
  <si>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</si>
  <si>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</si>
  <si>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</si>
  <si>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</si>
  <si>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</si>
  <si>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</si>
  <si>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</si>
  <si>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</si>
  <si>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</si>
  <si>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</si>
  <si>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</si>
  <si>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</si>
  <si>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</si>
  <si>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</si>
  <si>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</si>
  <si>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</si>
  <si>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</si>
  <si>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</si>
  <si>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</si>
  <si>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</si>
  <si>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</si>
  <si>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</si>
  <si>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</si>
  <si>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</si>
  <si>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</si>
  <si>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</si>
  <si>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</si>
  <si>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</si>
  <si>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</si>
  <si>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</si>
  <si>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</si>
  <si>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</si>
  <si>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</si>
  <si>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</si>
  <si>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</si>
  <si>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</si>
  <si>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</si>
  <si>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</si>
  <si>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</si>
  <si>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</si>
  <si>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</si>
  <si>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</si>
  <si>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</si>
  <si>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</si>
  <si>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</si>
  <si>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</si>
  <si>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</si>
  <si>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</si>
  <si>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</si>
  <si>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</si>
  <si>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</si>
  <si>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</si>
  <si>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</si>
  <si>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</si>
  <si>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</si>
  <si>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</si>
  <si>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</si>
  <si>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</si>
  <si>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</si>
  <si>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</si>
  <si>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</si>
  <si>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</si>
  <si>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</si>
  <si>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</si>
  <si>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</si>
  <si>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</si>
  <si>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</si>
  <si>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</si>
  <si>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</si>
  <si>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</si>
  <si>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</si>
  <si>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</si>
  <si>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</si>
  <si>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</si>
  <si>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</si>
  <si>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</si>
  <si>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</si>
  <si>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</si>
  <si>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</si>
  <si>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</si>
  <si>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</si>
  <si>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</si>
  <si>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</si>
  <si>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</si>
  <si>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</si>
  <si>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</si>
  <si>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</si>
  <si>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</si>
  <si>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</si>
  <si>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</si>
  <si>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</si>
  <si>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</si>
  <si>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</si>
  <si>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</si>
  <si>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</si>
  <si>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</si>
  <si>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</si>
  <si>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</si>
  <si>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</si>
  <si>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</si>
  <si>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</si>
  <si>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</si>
  <si>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</si>
  <si>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</si>
  <si>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</si>
  <si>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</si>
  <si>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</si>
  <si>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</si>
  <si>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</si>
  <si>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</si>
  <si>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</si>
  <si>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</si>
  <si>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</si>
  <si>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</si>
  <si>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</si>
  <si>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</si>
  <si>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</si>
  <si>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</si>
  <si>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</si>
  <si>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</si>
  <si>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</si>
  <si>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</si>
  <si>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</si>
  <si>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</si>
  <si>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</si>
  <si>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Рішення міської ради від 23.12.2019 №2</t>
  </si>
  <si>
    <t>рішення міської ради від 25.06.2019 №5</t>
  </si>
  <si>
    <t xml:space="preserve">субвенція з міського бюджету Баштанської міської ради обласному бюджету Миколаївської області на співфінасування закупівлі комп"ютерного обладнання </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</si>
  <si>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</si>
  <si>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</si>
  <si>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</si>
  <si>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</si>
  <si>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0117650</t>
  </si>
  <si>
    <t>7650</t>
  </si>
  <si>
    <t>Проведення експертної грошової оцінки земельної ділянки чи права на неї</t>
  </si>
  <si>
    <t>23 жовтня 2020 р.№ 2</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</si>
</sst>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2"/>
  <sheetViews>
    <sheetView tabSelected="1" view="pageBreakPreview" zoomScale="60" zoomScaleNormal="50" workbookViewId="0" topLeftCell="F1">
      <selection activeCell="H12" sqref="H12"/>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73" t="s">
        <v>176</v>
      </c>
      <c r="K1" s="174"/>
    </row>
    <row r="2" spans="10:11" ht="20.25">
      <c r="J2" s="173" t="s">
        <v>52</v>
      </c>
      <c r="K2" s="174"/>
    </row>
    <row r="3" spans="10:11" ht="20.25">
      <c r="J3" s="173" t="s">
        <v>210</v>
      </c>
      <c r="K3" s="11"/>
    </row>
    <row r="4" spans="2:14" ht="58.5" customHeight="1">
      <c r="B4" s="204" t="s">
        <v>177</v>
      </c>
      <c r="C4" s="204"/>
      <c r="D4" s="204"/>
      <c r="E4" s="204"/>
      <c r="F4" s="204"/>
      <c r="G4" s="204"/>
      <c r="H4" s="204"/>
      <c r="I4" s="204"/>
      <c r="J4" s="204"/>
      <c r="K4" s="204"/>
      <c r="L4" s="156"/>
      <c r="M4" s="156"/>
      <c r="N4" s="156"/>
    </row>
    <row r="5" spans="2:14" ht="30" customHeight="1">
      <c r="B5" s="155"/>
      <c r="C5" s="205">
        <v>14502000000</v>
      </c>
      <c r="D5" s="205"/>
      <c r="E5" s="155"/>
      <c r="F5" s="155"/>
      <c r="G5" s="155"/>
      <c r="H5" s="155"/>
      <c r="I5" s="155"/>
      <c r="J5" s="155"/>
      <c r="K5" s="155"/>
      <c r="L5" s="156"/>
      <c r="M5" s="156"/>
      <c r="N5" s="156"/>
    </row>
    <row r="6" spans="3:13" ht="24" thickBot="1">
      <c r="C6" s="206" t="s">
        <v>157</v>
      </c>
      <c r="D6" s="206"/>
      <c r="E6" s="7"/>
      <c r="F6" s="7"/>
      <c r="G6" s="7"/>
      <c r="H6" s="7"/>
      <c r="I6" s="7"/>
      <c r="J6" s="7" t="s">
        <v>3</v>
      </c>
      <c r="K6" s="7" t="s">
        <v>148</v>
      </c>
      <c r="M6" s="1"/>
    </row>
    <row r="7" spans="2:13" ht="45" customHeight="1" thickBot="1">
      <c r="B7" s="193" t="s">
        <v>158</v>
      </c>
      <c r="C7" s="207" t="s">
        <v>159</v>
      </c>
      <c r="D7" s="201" t="s">
        <v>138</v>
      </c>
      <c r="E7" s="197" t="s">
        <v>160</v>
      </c>
      <c r="F7" s="197" t="s">
        <v>161</v>
      </c>
      <c r="G7" s="197" t="s">
        <v>162</v>
      </c>
      <c r="H7" s="197" t="s">
        <v>139</v>
      </c>
      <c r="I7" s="197" t="s">
        <v>0</v>
      </c>
      <c r="J7" s="195" t="s">
        <v>1</v>
      </c>
      <c r="K7" s="196"/>
      <c r="M7" s="200"/>
    </row>
    <row r="8" spans="2:13" ht="146.25" customHeight="1" thickBot="1">
      <c r="B8" s="194"/>
      <c r="C8" s="208"/>
      <c r="D8" s="202"/>
      <c r="E8" s="203"/>
      <c r="F8" s="203"/>
      <c r="G8" s="198"/>
      <c r="H8" s="198"/>
      <c r="I8" s="203"/>
      <c r="J8" s="136" t="s">
        <v>136</v>
      </c>
      <c r="K8" s="136" t="s">
        <v>137</v>
      </c>
      <c r="M8" s="200"/>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163</v>
      </c>
      <c r="G12" s="89" t="s">
        <v>200</v>
      </c>
      <c r="H12" s="145">
        <f>I12+J12</f>
        <v>15591974.08</v>
      </c>
      <c r="I12" s="146">
        <f>I13+I18+I21+I19+I26+I27</f>
        <v>8237064</v>
      </c>
      <c r="J12" s="146">
        <f>J13+J18+J21+J19+J26+J27+J20</f>
        <v>7354910.08</v>
      </c>
      <c r="K12" s="146">
        <f>K13+K18+K21+K19+K26+K27+K20</f>
        <v>7354910.08</v>
      </c>
      <c r="L12" s="15"/>
      <c r="M12" s="130"/>
    </row>
    <row r="13" spans="2:12" ht="151.5" customHeight="1">
      <c r="B13" s="69" t="s">
        <v>94</v>
      </c>
      <c r="C13" s="69" t="s">
        <v>95</v>
      </c>
      <c r="D13" s="70" t="s">
        <v>92</v>
      </c>
      <c r="E13" s="98" t="s">
        <v>93</v>
      </c>
      <c r="F13" s="99"/>
      <c r="G13" s="89"/>
      <c r="H13" s="179">
        <f>I13+J13</f>
        <v>195000</v>
      </c>
      <c r="I13" s="180">
        <f>200000-5000</f>
        <v>195000</v>
      </c>
      <c r="J13" s="181"/>
      <c r="K13" s="180"/>
      <c r="L13" s="15"/>
    </row>
    <row r="14" spans="2:12" ht="57.75" customHeight="1" hidden="1">
      <c r="B14" s="72" t="s">
        <v>78</v>
      </c>
      <c r="C14" s="72" t="s">
        <v>79</v>
      </c>
      <c r="D14" s="73" t="s">
        <v>32</v>
      </c>
      <c r="E14" s="96" t="s">
        <v>80</v>
      </c>
      <c r="F14" s="100" t="s">
        <v>63</v>
      </c>
      <c r="G14" s="100"/>
      <c r="H14" s="179" t="e">
        <f>#N/A</f>
        <v>#N/A</v>
      </c>
      <c r="I14" s="181"/>
      <c r="J14" s="181"/>
      <c r="K14" s="180">
        <f>I14+J14</f>
        <v>0</v>
      </c>
      <c r="L14" s="15"/>
    </row>
    <row r="15" spans="2:12" ht="57" customHeight="1" hidden="1">
      <c r="B15" s="72" t="s">
        <v>78</v>
      </c>
      <c r="C15" s="72" t="s">
        <v>79</v>
      </c>
      <c r="D15" s="73" t="s">
        <v>32</v>
      </c>
      <c r="E15" s="96" t="s">
        <v>80</v>
      </c>
      <c r="F15" s="74" t="s">
        <v>46</v>
      </c>
      <c r="G15" s="74"/>
      <c r="H15" s="179" t="e">
        <f>#N/A</f>
        <v>#N/A</v>
      </c>
      <c r="I15" s="182"/>
      <c r="J15" s="181"/>
      <c r="K15" s="180">
        <f>I15+J15</f>
        <v>0</v>
      </c>
      <c r="L15" s="15"/>
    </row>
    <row r="16" spans="2:12" ht="57.75" customHeight="1" hidden="1">
      <c r="B16" s="72" t="s">
        <v>78</v>
      </c>
      <c r="C16" s="72" t="s">
        <v>79</v>
      </c>
      <c r="D16" s="73" t="s">
        <v>32</v>
      </c>
      <c r="E16" s="96" t="s">
        <v>80</v>
      </c>
      <c r="F16" s="74" t="s">
        <v>46</v>
      </c>
      <c r="G16" s="74"/>
      <c r="H16" s="179" t="e">
        <f>#N/A</f>
        <v>#N/A</v>
      </c>
      <c r="I16" s="182"/>
      <c r="J16" s="181"/>
      <c r="K16" s="180">
        <f>I16+J16</f>
        <v>0</v>
      </c>
      <c r="L16" s="15"/>
    </row>
    <row r="17" spans="2:12" ht="2.25" customHeight="1">
      <c r="B17" s="69"/>
      <c r="C17" s="69"/>
      <c r="D17" s="70"/>
      <c r="E17" s="71"/>
      <c r="F17" s="103"/>
      <c r="G17" s="103"/>
      <c r="H17" s="179"/>
      <c r="I17" s="144"/>
      <c r="J17" s="180"/>
      <c r="K17" s="180"/>
      <c r="L17" s="15"/>
    </row>
    <row r="18" spans="2:12" ht="57.75" customHeight="1">
      <c r="B18" s="69" t="s">
        <v>112</v>
      </c>
      <c r="C18" s="69" t="s">
        <v>113</v>
      </c>
      <c r="D18" s="70" t="s">
        <v>114</v>
      </c>
      <c r="E18" s="71" t="s">
        <v>115</v>
      </c>
      <c r="F18" s="104"/>
      <c r="G18" s="104"/>
      <c r="H18" s="179">
        <f aca="true" t="shared" si="0" ref="H18:H29">I18+J18</f>
        <v>10000</v>
      </c>
      <c r="I18" s="144">
        <v>10000</v>
      </c>
      <c r="J18" s="180"/>
      <c r="K18" s="180"/>
      <c r="L18" s="15"/>
    </row>
    <row r="19" spans="2:12" ht="57.75" customHeight="1">
      <c r="B19" s="69" t="s">
        <v>170</v>
      </c>
      <c r="C19" s="151" t="s">
        <v>171</v>
      </c>
      <c r="D19" s="151" t="s">
        <v>44</v>
      </c>
      <c r="E19" s="71" t="s">
        <v>172</v>
      </c>
      <c r="F19" s="104"/>
      <c r="G19" s="104"/>
      <c r="H19" s="179">
        <f t="shared" si="0"/>
        <v>405</v>
      </c>
      <c r="I19" s="144">
        <f>700000-699595</f>
        <v>405</v>
      </c>
      <c r="J19" s="180"/>
      <c r="K19" s="180"/>
      <c r="L19" s="15"/>
    </row>
    <row r="20" spans="2:12" ht="57.75" customHeight="1">
      <c r="B20" s="69" t="s">
        <v>189</v>
      </c>
      <c r="C20" s="69" t="s">
        <v>190</v>
      </c>
      <c r="D20" s="70" t="s">
        <v>96</v>
      </c>
      <c r="E20" s="71" t="s">
        <v>191</v>
      </c>
      <c r="F20" s="104"/>
      <c r="G20" s="104"/>
      <c r="H20" s="179">
        <f t="shared" si="0"/>
        <v>15382</v>
      </c>
      <c r="I20" s="144"/>
      <c r="J20" s="180">
        <f>844767-479385-350000</f>
        <v>15382</v>
      </c>
      <c r="K20" s="180">
        <f>844767-479385-350000</f>
        <v>15382</v>
      </c>
      <c r="L20" s="15"/>
    </row>
    <row r="21" spans="2:12" ht="44.25" customHeight="1">
      <c r="B21" s="69" t="s">
        <v>99</v>
      </c>
      <c r="C21" s="69">
        <v>9770</v>
      </c>
      <c r="D21" s="70" t="s">
        <v>72</v>
      </c>
      <c r="E21" s="71" t="s">
        <v>100</v>
      </c>
      <c r="F21" s="141"/>
      <c r="G21" s="104"/>
      <c r="H21" s="179">
        <f t="shared" si="0"/>
        <v>8031659</v>
      </c>
      <c r="I21" s="144">
        <f>I23+I24+I25</f>
        <v>8031659</v>
      </c>
      <c r="J21" s="180"/>
      <c r="K21" s="180"/>
      <c r="L21" s="15"/>
    </row>
    <row r="22" spans="2:12" ht="30" customHeight="1">
      <c r="B22" s="69"/>
      <c r="C22" s="69"/>
      <c r="D22" s="70"/>
      <c r="E22" s="71" t="s">
        <v>101</v>
      </c>
      <c r="F22" s="141"/>
      <c r="G22" s="104"/>
      <c r="H22" s="179"/>
      <c r="I22" s="144"/>
      <c r="J22" s="180"/>
      <c r="K22" s="180"/>
      <c r="L22" s="15"/>
    </row>
    <row r="23" spans="2:12" ht="161.25" customHeight="1">
      <c r="B23" s="138"/>
      <c r="C23" s="139"/>
      <c r="D23" s="140"/>
      <c r="E23" s="71" t="s">
        <v>129</v>
      </c>
      <c r="F23" s="79"/>
      <c r="G23" s="104"/>
      <c r="H23" s="179">
        <f t="shared" si="0"/>
        <v>1857251</v>
      </c>
      <c r="I23" s="144">
        <v>1857251</v>
      </c>
      <c r="J23" s="180"/>
      <c r="K23" s="180"/>
      <c r="L23" s="15"/>
    </row>
    <row r="24" spans="2:12" ht="196.5" customHeight="1">
      <c r="B24" s="69"/>
      <c r="C24" s="69"/>
      <c r="D24" s="70"/>
      <c r="E24" s="71" t="s">
        <v>140</v>
      </c>
      <c r="F24" s="104"/>
      <c r="G24" s="104"/>
      <c r="H24" s="179">
        <f t="shared" si="0"/>
        <v>5902608</v>
      </c>
      <c r="I24" s="144">
        <v>5902608</v>
      </c>
      <c r="J24" s="180"/>
      <c r="K24" s="180"/>
      <c r="L24" s="15"/>
    </row>
    <row r="25" spans="2:12" ht="163.5" customHeight="1">
      <c r="B25" s="69"/>
      <c r="C25" s="69"/>
      <c r="D25" s="70"/>
      <c r="E25" s="71" t="s">
        <v>83</v>
      </c>
      <c r="F25" s="104"/>
      <c r="G25" s="104"/>
      <c r="H25" s="179">
        <f t="shared" si="0"/>
        <v>271800</v>
      </c>
      <c r="I25" s="144">
        <v>271800</v>
      </c>
      <c r="J25" s="180"/>
      <c r="K25" s="180"/>
      <c r="L25" s="15"/>
    </row>
    <row r="26" spans="2:12" ht="87" customHeight="1">
      <c r="B26" s="69" t="s">
        <v>192</v>
      </c>
      <c r="C26" s="69">
        <v>7361</v>
      </c>
      <c r="D26" s="70" t="s">
        <v>44</v>
      </c>
      <c r="E26" s="71" t="s">
        <v>193</v>
      </c>
      <c r="F26" s="104"/>
      <c r="G26" s="142"/>
      <c r="H26" s="144">
        <f>I26+J26</f>
        <v>0</v>
      </c>
      <c r="I26" s="143"/>
      <c r="J26" s="143">
        <f>933286-5006-928280</f>
        <v>0</v>
      </c>
      <c r="K26" s="144">
        <f>933286-5006-928280</f>
        <v>0</v>
      </c>
      <c r="L26" s="15"/>
    </row>
    <row r="27" spans="2:12" ht="81" customHeight="1">
      <c r="B27" s="69" t="s">
        <v>194</v>
      </c>
      <c r="C27" s="69">
        <v>7363</v>
      </c>
      <c r="D27" s="70" t="s">
        <v>44</v>
      </c>
      <c r="E27" s="71" t="s">
        <v>195</v>
      </c>
      <c r="F27" s="104"/>
      <c r="G27" s="142"/>
      <c r="H27" s="144">
        <f>I27+J27</f>
        <v>7339528.08</v>
      </c>
      <c r="I27" s="143"/>
      <c r="J27" s="143">
        <v>7339528.08</v>
      </c>
      <c r="K27" s="144">
        <v>7339528.08</v>
      </c>
      <c r="L27" s="15"/>
    </row>
    <row r="28" spans="2:12" ht="8.25" customHeight="1" hidden="1">
      <c r="B28" s="69"/>
      <c r="C28" s="69"/>
      <c r="D28" s="70"/>
      <c r="E28" s="71"/>
      <c r="F28" s="164"/>
      <c r="G28" s="164"/>
      <c r="H28" s="183"/>
      <c r="I28" s="184"/>
      <c r="J28" s="185"/>
      <c r="K28" s="185"/>
      <c r="L28" s="15"/>
    </row>
    <row r="29" spans="2:12" ht="78.75" customHeight="1">
      <c r="B29" s="69" t="s">
        <v>97</v>
      </c>
      <c r="C29" s="69">
        <v>8340</v>
      </c>
      <c r="D29" s="105" t="s">
        <v>57</v>
      </c>
      <c r="E29" s="71" t="s">
        <v>98</v>
      </c>
      <c r="F29" s="157" t="s">
        <v>164</v>
      </c>
      <c r="G29" s="172" t="s">
        <v>165</v>
      </c>
      <c r="H29" s="186">
        <f t="shared" si="0"/>
        <v>155000</v>
      </c>
      <c r="I29" s="187"/>
      <c r="J29" s="188">
        <v>155000</v>
      </c>
      <c r="K29" s="188"/>
      <c r="L29" s="15"/>
    </row>
    <row r="30" spans="2:13" ht="104.25" customHeight="1">
      <c r="B30" s="159"/>
      <c r="C30" s="159"/>
      <c r="D30" s="159"/>
      <c r="E30" s="159"/>
      <c r="F30" s="103" t="s">
        <v>102</v>
      </c>
      <c r="G30" s="104" t="s">
        <v>141</v>
      </c>
      <c r="H30" s="144">
        <f aca="true" t="shared" si="1" ref="H30:H35">I30+J30</f>
        <v>11918742</v>
      </c>
      <c r="I30" s="144">
        <f>I31+I32</f>
        <v>11057662</v>
      </c>
      <c r="J30" s="144">
        <f>J31+J32</f>
        <v>861080</v>
      </c>
      <c r="K30" s="144">
        <f>K31+K32</f>
        <v>861080</v>
      </c>
      <c r="L30" s="15"/>
      <c r="M30" s="127" t="e">
        <f>#REF!+#REF!</f>
        <v>#REF!</v>
      </c>
    </row>
    <row r="31" spans="2:13" ht="64.5" customHeight="1">
      <c r="B31" s="69" t="s">
        <v>103</v>
      </c>
      <c r="C31" s="69" t="s">
        <v>104</v>
      </c>
      <c r="D31" s="70" t="s">
        <v>32</v>
      </c>
      <c r="E31" s="71" t="s">
        <v>105</v>
      </c>
      <c r="F31" s="103"/>
      <c r="G31" s="104"/>
      <c r="H31" s="144">
        <f t="shared" si="1"/>
        <v>11768742</v>
      </c>
      <c r="I31" s="144">
        <f>9693668+4758000-1058000-950000-950000+25000-25000-1400000+1407665-111590-330000-2081</f>
        <v>11057662</v>
      </c>
      <c r="J31" s="144">
        <f>210000-150000+300000+99000+252080</f>
        <v>711080</v>
      </c>
      <c r="K31" s="144">
        <f>210000-150000+300000+99000+252080</f>
        <v>711080</v>
      </c>
      <c r="L31" s="15"/>
      <c r="M31" s="127"/>
    </row>
    <row r="32" spans="2:13" ht="69" customHeight="1">
      <c r="B32" s="69" t="s">
        <v>174</v>
      </c>
      <c r="C32" s="69">
        <v>7310</v>
      </c>
      <c r="D32" s="70" t="s">
        <v>96</v>
      </c>
      <c r="E32" s="71" t="s">
        <v>175</v>
      </c>
      <c r="F32" s="103"/>
      <c r="G32" s="104"/>
      <c r="H32" s="144">
        <f t="shared" si="1"/>
        <v>150000</v>
      </c>
      <c r="I32" s="144"/>
      <c r="J32" s="144">
        <v>150000</v>
      </c>
      <c r="K32" s="144">
        <v>150000</v>
      </c>
      <c r="L32" s="15"/>
      <c r="M32" s="127"/>
    </row>
    <row r="33" spans="2:13" ht="131.25" customHeight="1">
      <c r="B33" s="69"/>
      <c r="C33" s="76"/>
      <c r="D33" s="165"/>
      <c r="E33" s="78"/>
      <c r="F33" s="97" t="s">
        <v>106</v>
      </c>
      <c r="G33" s="89" t="s">
        <v>142</v>
      </c>
      <c r="H33" s="144">
        <f t="shared" si="1"/>
        <v>920829</v>
      </c>
      <c r="I33" s="144">
        <f>I34+I35</f>
        <v>920829</v>
      </c>
      <c r="J33" s="144">
        <f>J34</f>
        <v>0</v>
      </c>
      <c r="K33" s="144">
        <f>K34</f>
        <v>0</v>
      </c>
      <c r="L33" s="15"/>
      <c r="M33" s="127"/>
    </row>
    <row r="34" spans="2:12" ht="117.75" customHeight="1">
      <c r="B34" s="69" t="s">
        <v>107</v>
      </c>
      <c r="C34" s="76">
        <v>8230</v>
      </c>
      <c r="D34" s="77" t="s">
        <v>108</v>
      </c>
      <c r="E34" s="78" t="s">
        <v>109</v>
      </c>
      <c r="F34" s="97"/>
      <c r="G34" s="89"/>
      <c r="H34" s="144">
        <f t="shared" si="1"/>
        <v>880829</v>
      </c>
      <c r="I34" s="144">
        <v>880829</v>
      </c>
      <c r="J34" s="189"/>
      <c r="K34" s="189"/>
      <c r="L34" s="15"/>
    </row>
    <row r="35" spans="2:12" ht="162.75" customHeight="1">
      <c r="B35" s="69" t="s">
        <v>196</v>
      </c>
      <c r="C35" s="69">
        <v>9800</v>
      </c>
      <c r="D35" s="70" t="s">
        <v>72</v>
      </c>
      <c r="E35" s="71" t="s">
        <v>197</v>
      </c>
      <c r="F35" s="97"/>
      <c r="G35" s="89"/>
      <c r="H35" s="144">
        <f t="shared" si="1"/>
        <v>40000</v>
      </c>
      <c r="I35" s="144">
        <v>40000</v>
      </c>
      <c r="J35" s="189"/>
      <c r="K35" s="189"/>
      <c r="L35" s="15"/>
    </row>
    <row r="36" spans="2:12" ht="82.5" customHeight="1">
      <c r="B36" s="69" t="s">
        <v>110</v>
      </c>
      <c r="C36" s="69">
        <v>4082</v>
      </c>
      <c r="D36" s="105" t="s">
        <v>38</v>
      </c>
      <c r="E36" s="71" t="s">
        <v>111</v>
      </c>
      <c r="F36" s="97" t="s">
        <v>88</v>
      </c>
      <c r="G36" s="89" t="s">
        <v>143</v>
      </c>
      <c r="H36" s="144">
        <f aca="true" t="shared" si="2" ref="H36:H43">I36+J36</f>
        <v>30000</v>
      </c>
      <c r="I36" s="144">
        <v>30000</v>
      </c>
      <c r="J36" s="189"/>
      <c r="K36" s="146"/>
      <c r="L36" s="15"/>
    </row>
    <row r="37" spans="2:12" ht="2.25" customHeight="1">
      <c r="B37" s="69"/>
      <c r="C37" s="76"/>
      <c r="D37" s="77"/>
      <c r="E37" s="78"/>
      <c r="F37" s="104"/>
      <c r="G37" s="104"/>
      <c r="H37" s="144">
        <f t="shared" si="2"/>
        <v>0</v>
      </c>
      <c r="I37" s="144"/>
      <c r="J37" s="144"/>
      <c r="K37" s="180"/>
      <c r="L37" s="15"/>
    </row>
    <row r="38" spans="2:12" ht="72.75" customHeight="1">
      <c r="B38" s="65"/>
      <c r="C38" s="65"/>
      <c r="D38" s="66"/>
      <c r="E38" s="67"/>
      <c r="F38" s="103" t="s">
        <v>116</v>
      </c>
      <c r="G38" s="104" t="s">
        <v>144</v>
      </c>
      <c r="H38" s="189">
        <f>I38+J38</f>
        <v>634394</v>
      </c>
      <c r="I38" s="189">
        <f>I40+I41+I42+I43+I39</f>
        <v>607500</v>
      </c>
      <c r="J38" s="189">
        <f>J40+J41+J42+J39+J43</f>
        <v>26894</v>
      </c>
      <c r="K38" s="189">
        <f>K40+K41+K42+K39+K43</f>
        <v>26894</v>
      </c>
      <c r="L38" s="15"/>
    </row>
    <row r="39" spans="2:12" ht="145.5" customHeight="1">
      <c r="B39" s="69" t="s">
        <v>178</v>
      </c>
      <c r="C39" s="69">
        <v>3111</v>
      </c>
      <c r="D39" s="160">
        <v>1040</v>
      </c>
      <c r="E39" s="98" t="s">
        <v>179</v>
      </c>
      <c r="F39" s="103"/>
      <c r="G39" s="104"/>
      <c r="H39" s="144">
        <f t="shared" si="2"/>
        <v>9850</v>
      </c>
      <c r="I39" s="144">
        <v>1500</v>
      </c>
      <c r="J39" s="144">
        <f>10000-1650</f>
        <v>8350</v>
      </c>
      <c r="K39" s="144">
        <f>10000-1650</f>
        <v>8350</v>
      </c>
      <c r="L39" s="15"/>
    </row>
    <row r="40" spans="2:12" ht="161.25" customHeight="1">
      <c r="B40" s="69" t="s">
        <v>117</v>
      </c>
      <c r="C40" s="69">
        <v>3180</v>
      </c>
      <c r="D40" s="70" t="s">
        <v>90</v>
      </c>
      <c r="E40" s="71" t="s">
        <v>130</v>
      </c>
      <c r="F40" s="104"/>
      <c r="G40" s="104"/>
      <c r="H40" s="144">
        <f t="shared" si="2"/>
        <v>45000</v>
      </c>
      <c r="I40" s="144">
        <v>45000</v>
      </c>
      <c r="J40" s="144"/>
      <c r="K40" s="144"/>
      <c r="L40" s="15"/>
    </row>
    <row r="41" spans="2:12" ht="54.75" customHeight="1">
      <c r="B41" s="107" t="s">
        <v>127</v>
      </c>
      <c r="C41" s="107" t="s">
        <v>128</v>
      </c>
      <c r="D41" s="108" t="s">
        <v>20</v>
      </c>
      <c r="E41" s="89" t="s">
        <v>84</v>
      </c>
      <c r="F41" s="103"/>
      <c r="G41" s="103"/>
      <c r="H41" s="144">
        <f t="shared" si="2"/>
        <v>226000</v>
      </c>
      <c r="I41" s="144">
        <v>226000</v>
      </c>
      <c r="J41" s="144"/>
      <c r="K41" s="144"/>
      <c r="L41" s="15"/>
    </row>
    <row r="42" spans="2:12" ht="60" customHeight="1">
      <c r="B42" s="69" t="s">
        <v>118</v>
      </c>
      <c r="C42" s="69">
        <v>3242</v>
      </c>
      <c r="D42" s="70" t="s">
        <v>82</v>
      </c>
      <c r="E42" s="71" t="s">
        <v>119</v>
      </c>
      <c r="F42" s="109"/>
      <c r="G42" s="109"/>
      <c r="H42" s="144">
        <f t="shared" si="2"/>
        <v>335000</v>
      </c>
      <c r="I42" s="144">
        <f>315000+20000</f>
        <v>335000</v>
      </c>
      <c r="J42" s="189"/>
      <c r="K42" s="144"/>
      <c r="L42" s="15"/>
    </row>
    <row r="43" spans="2:12" ht="53.25" customHeight="1">
      <c r="B43" s="69" t="s">
        <v>189</v>
      </c>
      <c r="C43" s="69" t="s">
        <v>190</v>
      </c>
      <c r="D43" s="70" t="s">
        <v>96</v>
      </c>
      <c r="E43" s="71" t="s">
        <v>191</v>
      </c>
      <c r="F43" s="104"/>
      <c r="G43" s="104"/>
      <c r="H43" s="144">
        <f t="shared" si="2"/>
        <v>18544</v>
      </c>
      <c r="I43" s="143"/>
      <c r="J43" s="143">
        <f>9937+8607</f>
        <v>18544</v>
      </c>
      <c r="K43" s="144">
        <f>9937+8607</f>
        <v>18544</v>
      </c>
      <c r="L43" s="15"/>
    </row>
    <row r="44" spans="2:12" ht="87.75" customHeight="1">
      <c r="B44" s="69" t="s">
        <v>151</v>
      </c>
      <c r="C44" s="69">
        <v>6013</v>
      </c>
      <c r="D44" s="70" t="s">
        <v>32</v>
      </c>
      <c r="E44" s="71" t="s">
        <v>152</v>
      </c>
      <c r="F44" s="103" t="s">
        <v>149</v>
      </c>
      <c r="G44" s="142" t="s">
        <v>150</v>
      </c>
      <c r="H44" s="147">
        <f>I44+J44</f>
        <v>1900000</v>
      </c>
      <c r="I44" s="147">
        <f>375700+18000+15000+1400000+91300</f>
        <v>1900000</v>
      </c>
      <c r="J44" s="143"/>
      <c r="K44" s="144"/>
      <c r="L44" s="15"/>
    </row>
    <row r="45" spans="2:17" ht="109.5" customHeight="1">
      <c r="B45" s="69"/>
      <c r="C45" s="69"/>
      <c r="D45" s="70"/>
      <c r="E45" s="78"/>
      <c r="F45" s="101" t="s">
        <v>153</v>
      </c>
      <c r="G45" s="131" t="s">
        <v>155</v>
      </c>
      <c r="H45" s="147">
        <f>I45+J45</f>
        <v>995997</v>
      </c>
      <c r="I45" s="177">
        <f>I48+I49+I50</f>
        <v>974864</v>
      </c>
      <c r="J45" s="177">
        <f>J48+J49+J50</f>
        <v>21133</v>
      </c>
      <c r="K45" s="177">
        <f>K48+K49+K50</f>
        <v>21133</v>
      </c>
      <c r="L45" s="117"/>
      <c r="M45" s="132"/>
      <c r="N45" s="132"/>
      <c r="O45" s="133"/>
      <c r="P45" s="134"/>
      <c r="Q45" s="1"/>
    </row>
    <row r="46" spans="2:17" ht="42.75" customHeight="1">
      <c r="B46" s="69" t="s">
        <v>99</v>
      </c>
      <c r="C46" s="69">
        <v>9770</v>
      </c>
      <c r="D46" s="70" t="s">
        <v>72</v>
      </c>
      <c r="E46" s="71" t="s">
        <v>100</v>
      </c>
      <c r="F46" s="71"/>
      <c r="G46" s="131"/>
      <c r="H46" s="143">
        <f aca="true" t="shared" si="3" ref="H46:H54">I46+J46</f>
        <v>954864</v>
      </c>
      <c r="I46" s="178">
        <f>I48</f>
        <v>954864</v>
      </c>
      <c r="J46" s="178"/>
      <c r="K46" s="180"/>
      <c r="L46" s="117"/>
      <c r="M46" s="152"/>
      <c r="N46" s="152"/>
      <c r="O46" s="153"/>
      <c r="P46" s="154"/>
      <c r="Q46" s="1"/>
    </row>
    <row r="47" spans="2:17" ht="23.25">
      <c r="B47" s="69"/>
      <c r="C47" s="69"/>
      <c r="D47" s="70"/>
      <c r="E47" s="71" t="s">
        <v>101</v>
      </c>
      <c r="F47" s="71"/>
      <c r="G47" s="131"/>
      <c r="H47" s="143"/>
      <c r="I47" s="178"/>
      <c r="J47" s="178"/>
      <c r="K47" s="180"/>
      <c r="L47" s="117"/>
      <c r="M47" s="152"/>
      <c r="N47" s="152"/>
      <c r="O47" s="153"/>
      <c r="P47" s="154"/>
      <c r="Q47" s="1"/>
    </row>
    <row r="48" spans="2:17" ht="201.75" customHeight="1">
      <c r="B48" s="151"/>
      <c r="C48" s="69"/>
      <c r="D48" s="151"/>
      <c r="E48" s="78" t="s">
        <v>154</v>
      </c>
      <c r="F48" s="71"/>
      <c r="G48" s="131"/>
      <c r="H48" s="143">
        <f t="shared" si="3"/>
        <v>954864</v>
      </c>
      <c r="I48" s="178">
        <f>854864+100000</f>
        <v>954864</v>
      </c>
      <c r="J48" s="178"/>
      <c r="K48" s="180"/>
      <c r="L48" s="117"/>
      <c r="M48" s="132"/>
      <c r="N48" s="132"/>
      <c r="O48" s="133"/>
      <c r="P48" s="134"/>
      <c r="Q48" s="1"/>
    </row>
    <row r="49" spans="2:17" ht="105.75" customHeight="1">
      <c r="B49" s="69" t="s">
        <v>185</v>
      </c>
      <c r="C49" s="69" t="s">
        <v>186</v>
      </c>
      <c r="D49" s="70" t="s">
        <v>187</v>
      </c>
      <c r="E49" s="163" t="s">
        <v>188</v>
      </c>
      <c r="F49" s="162"/>
      <c r="G49" s="131"/>
      <c r="H49" s="143">
        <f t="shared" si="3"/>
        <v>24486</v>
      </c>
      <c r="I49" s="178">
        <f>12000+2700+5300</f>
        <v>20000</v>
      </c>
      <c r="J49" s="178">
        <f>9786-5300</f>
        <v>4486</v>
      </c>
      <c r="K49" s="180">
        <f>9786-5300</f>
        <v>4486</v>
      </c>
      <c r="L49" s="117"/>
      <c r="M49" s="132"/>
      <c r="N49" s="132"/>
      <c r="O49" s="133"/>
      <c r="P49" s="134"/>
      <c r="Q49" s="1"/>
    </row>
    <row r="50" spans="2:17" ht="54.75" customHeight="1">
      <c r="B50" s="105" t="s">
        <v>203</v>
      </c>
      <c r="C50" s="69">
        <v>7322</v>
      </c>
      <c r="D50" s="105" t="s">
        <v>96</v>
      </c>
      <c r="E50" s="71" t="s">
        <v>204</v>
      </c>
      <c r="F50" s="162"/>
      <c r="G50" s="131"/>
      <c r="H50" s="143">
        <f t="shared" si="3"/>
        <v>16647</v>
      </c>
      <c r="I50" s="178"/>
      <c r="J50" s="178">
        <f>29133-12486</f>
        <v>16647</v>
      </c>
      <c r="K50" s="180">
        <f>29133-12486</f>
        <v>16647</v>
      </c>
      <c r="L50" s="117"/>
      <c r="M50" s="132"/>
      <c r="N50" s="132"/>
      <c r="O50" s="133"/>
      <c r="P50" s="134"/>
      <c r="Q50" s="1"/>
    </row>
    <row r="51" spans="2:17" ht="91.5" customHeight="1">
      <c r="B51" s="69"/>
      <c r="C51" s="69"/>
      <c r="D51" s="70"/>
      <c r="E51" s="98"/>
      <c r="F51" s="150" t="s">
        <v>156</v>
      </c>
      <c r="G51" s="131" t="s">
        <v>201</v>
      </c>
      <c r="H51" s="143">
        <f t="shared" si="3"/>
        <v>5259500</v>
      </c>
      <c r="I51" s="178">
        <f>I54</f>
        <v>5259500</v>
      </c>
      <c r="J51" s="178"/>
      <c r="K51" s="180"/>
      <c r="L51" s="117"/>
      <c r="M51" s="132"/>
      <c r="N51" s="132"/>
      <c r="O51" s="133"/>
      <c r="P51" s="134"/>
      <c r="Q51" s="1"/>
    </row>
    <row r="52" spans="2:17" ht="40.5" customHeight="1">
      <c r="B52" s="69" t="s">
        <v>99</v>
      </c>
      <c r="C52" s="69">
        <v>9770</v>
      </c>
      <c r="D52" s="70" t="s">
        <v>72</v>
      </c>
      <c r="E52" s="71" t="s">
        <v>100</v>
      </c>
      <c r="F52" s="158"/>
      <c r="G52" s="131"/>
      <c r="H52" s="143"/>
      <c r="I52" s="178"/>
      <c r="J52" s="178"/>
      <c r="K52" s="180"/>
      <c r="L52" s="117"/>
      <c r="M52" s="132"/>
      <c r="N52" s="132"/>
      <c r="O52" s="133"/>
      <c r="P52" s="134"/>
      <c r="Q52" s="1"/>
    </row>
    <row r="53" spans="2:17" ht="33.75" customHeight="1">
      <c r="B53" s="69"/>
      <c r="C53" s="69"/>
      <c r="D53" s="70"/>
      <c r="E53" s="71" t="s">
        <v>101</v>
      </c>
      <c r="F53" s="158"/>
      <c r="G53" s="131"/>
      <c r="H53" s="143"/>
      <c r="I53" s="178"/>
      <c r="J53" s="178"/>
      <c r="K53" s="180"/>
      <c r="L53" s="117"/>
      <c r="M53" s="132"/>
      <c r="N53" s="132"/>
      <c r="O53" s="133"/>
      <c r="P53" s="134"/>
      <c r="Q53" s="1"/>
    </row>
    <row r="54" spans="2:17" ht="177.75" customHeight="1">
      <c r="B54" s="69"/>
      <c r="C54" s="69"/>
      <c r="D54" s="70"/>
      <c r="E54" s="71" t="s">
        <v>166</v>
      </c>
      <c r="F54" s="149"/>
      <c r="G54" s="131"/>
      <c r="H54" s="143">
        <f t="shared" si="3"/>
        <v>5259500</v>
      </c>
      <c r="I54" s="178">
        <f>1263500+400000+950000+950000+31000+200000+940000+525000</f>
        <v>5259500</v>
      </c>
      <c r="J54" s="178"/>
      <c r="K54" s="180"/>
      <c r="L54" s="117"/>
      <c r="M54" s="132"/>
      <c r="N54" s="132"/>
      <c r="O54" s="133"/>
      <c r="P54" s="134"/>
      <c r="Q54" s="1"/>
    </row>
    <row r="55" spans="2:17" ht="90" customHeight="1">
      <c r="B55" s="69"/>
      <c r="C55" s="69"/>
      <c r="D55" s="105"/>
      <c r="E55" s="71"/>
      <c r="F55" s="161" t="s">
        <v>183</v>
      </c>
      <c r="G55" s="131" t="s">
        <v>184</v>
      </c>
      <c r="H55" s="147">
        <f>I55+J55</f>
        <v>163200</v>
      </c>
      <c r="I55" s="177">
        <f>I56+I57</f>
        <v>156200</v>
      </c>
      <c r="J55" s="177">
        <f>J56+J57</f>
        <v>7000</v>
      </c>
      <c r="K55" s="177">
        <f>K56+K57</f>
        <v>7000</v>
      </c>
      <c r="L55" s="117"/>
      <c r="M55" s="132"/>
      <c r="N55" s="132"/>
      <c r="O55" s="133"/>
      <c r="P55" s="134"/>
      <c r="Q55" s="1"/>
    </row>
    <row r="56" spans="2:17" ht="31.5" customHeight="1">
      <c r="B56" s="69" t="s">
        <v>180</v>
      </c>
      <c r="C56" s="69">
        <v>7130</v>
      </c>
      <c r="D56" s="105" t="s">
        <v>181</v>
      </c>
      <c r="E56" s="71" t="s">
        <v>182</v>
      </c>
      <c r="F56" s="161"/>
      <c r="G56" s="131"/>
      <c r="H56" s="143">
        <f>I56+J56</f>
        <v>156200</v>
      </c>
      <c r="I56" s="178">
        <f>149000+7200</f>
        <v>156200</v>
      </c>
      <c r="J56" s="178"/>
      <c r="K56" s="180"/>
      <c r="L56" s="117"/>
      <c r="M56" s="132"/>
      <c r="N56" s="132"/>
      <c r="O56" s="133"/>
      <c r="P56" s="134"/>
      <c r="Q56" s="1"/>
    </row>
    <row r="57" spans="2:17" ht="63" customHeight="1">
      <c r="B57" s="151" t="s">
        <v>207</v>
      </c>
      <c r="C57" s="151" t="s">
        <v>208</v>
      </c>
      <c r="D57" s="151" t="s">
        <v>44</v>
      </c>
      <c r="E57" s="71" t="s">
        <v>209</v>
      </c>
      <c r="F57" s="161"/>
      <c r="G57" s="131"/>
      <c r="H57" s="143">
        <f>I57+J57</f>
        <v>7000</v>
      </c>
      <c r="I57" s="177"/>
      <c r="J57" s="178">
        <v>7000</v>
      </c>
      <c r="K57" s="180">
        <v>7000</v>
      </c>
      <c r="L57" s="117"/>
      <c r="M57" s="132"/>
      <c r="N57" s="132"/>
      <c r="O57" s="133"/>
      <c r="P57" s="134"/>
      <c r="Q57" s="1"/>
    </row>
    <row r="58" spans="2:17" ht="90" customHeight="1">
      <c r="B58" s="69"/>
      <c r="C58" s="69"/>
      <c r="D58" s="105"/>
      <c r="E58" s="71"/>
      <c r="F58" s="97" t="s">
        <v>91</v>
      </c>
      <c r="G58" s="89" t="s">
        <v>146</v>
      </c>
      <c r="H58" s="147">
        <f>I58+J58</f>
        <v>228276</v>
      </c>
      <c r="I58" s="177">
        <f>I61+I62</f>
        <v>228276</v>
      </c>
      <c r="J58" s="178"/>
      <c r="K58" s="180"/>
      <c r="L58" s="117"/>
      <c r="M58" s="132"/>
      <c r="N58" s="132"/>
      <c r="O58" s="133"/>
      <c r="P58" s="134"/>
      <c r="Q58" s="1"/>
    </row>
    <row r="59" spans="2:17" ht="52.5" customHeight="1">
      <c r="B59" s="69" t="s">
        <v>99</v>
      </c>
      <c r="C59" s="69">
        <v>9770</v>
      </c>
      <c r="D59" s="70" t="s">
        <v>72</v>
      </c>
      <c r="E59" s="71" t="s">
        <v>100</v>
      </c>
      <c r="F59" s="161"/>
      <c r="G59" s="131"/>
      <c r="H59" s="143"/>
      <c r="I59" s="178"/>
      <c r="J59" s="178"/>
      <c r="K59" s="180"/>
      <c r="L59" s="117"/>
      <c r="M59" s="132"/>
      <c r="N59" s="132"/>
      <c r="O59" s="133"/>
      <c r="P59" s="134"/>
      <c r="Q59" s="1"/>
    </row>
    <row r="60" spans="2:17" ht="47.25" customHeight="1">
      <c r="B60" s="69"/>
      <c r="C60" s="69"/>
      <c r="D60" s="70"/>
      <c r="E60" s="71" t="s">
        <v>101</v>
      </c>
      <c r="F60" s="161"/>
      <c r="G60" s="131"/>
      <c r="H60" s="143"/>
      <c r="I60" s="178"/>
      <c r="J60" s="178"/>
      <c r="K60" s="180"/>
      <c r="L60" s="117"/>
      <c r="M60" s="132"/>
      <c r="N60" s="132"/>
      <c r="O60" s="133"/>
      <c r="P60" s="134"/>
      <c r="Q60" s="1"/>
    </row>
    <row r="61" spans="2:17" ht="97.5" customHeight="1">
      <c r="B61" s="69"/>
      <c r="C61" s="69"/>
      <c r="D61" s="70"/>
      <c r="E61" s="71" t="s">
        <v>199</v>
      </c>
      <c r="F61" s="161"/>
      <c r="G61" s="131"/>
      <c r="H61" s="143">
        <v>200000</v>
      </c>
      <c r="I61" s="178">
        <v>200000</v>
      </c>
      <c r="J61" s="178"/>
      <c r="K61" s="180"/>
      <c r="L61" s="117"/>
      <c r="M61" s="132"/>
      <c r="N61" s="132"/>
      <c r="O61" s="133"/>
      <c r="P61" s="134"/>
      <c r="Q61" s="1"/>
    </row>
    <row r="62" spans="2:17" ht="97.5" customHeight="1">
      <c r="B62" s="69"/>
      <c r="C62" s="69"/>
      <c r="D62" s="70"/>
      <c r="E62" s="71" t="s">
        <v>202</v>
      </c>
      <c r="F62" s="161"/>
      <c r="G62" s="131"/>
      <c r="H62" s="143">
        <f>I62+J62</f>
        <v>28276</v>
      </c>
      <c r="I62" s="178">
        <v>28276</v>
      </c>
      <c r="J62" s="178"/>
      <c r="K62" s="178"/>
      <c r="L62" s="117"/>
      <c r="M62" s="132"/>
      <c r="N62" s="132"/>
      <c r="O62" s="133"/>
      <c r="P62" s="134"/>
      <c r="Q62" s="1"/>
    </row>
    <row r="63" spans="2:17" ht="39" customHeight="1">
      <c r="B63" s="110"/>
      <c r="C63" s="111"/>
      <c r="D63" s="111"/>
      <c r="E63" s="112" t="s">
        <v>145</v>
      </c>
      <c r="F63" s="91"/>
      <c r="G63" s="137"/>
      <c r="H63" s="190">
        <f>I63+J63</f>
        <v>37797912.08</v>
      </c>
      <c r="I63" s="177">
        <f>I12+I29+I30+I34+I36+I38+I44+I45+I51+I55++I35+I58</f>
        <v>29371895</v>
      </c>
      <c r="J63" s="177">
        <f>J12+J29+J30+J34+J36+J38+J44+J45+J51+J55++J35+J58</f>
        <v>8426017.08</v>
      </c>
      <c r="K63" s="177">
        <f>K12+K29+K30+K34+K36+K38+K44+K45+K51+K55++K35+K58</f>
        <v>8271017.08</v>
      </c>
      <c r="L63" s="148"/>
      <c r="M63" s="132"/>
      <c r="N63" s="132"/>
      <c r="O63" s="133"/>
      <c r="P63" s="134"/>
      <c r="Q63" s="1"/>
    </row>
    <row r="64" spans="2:17" ht="82.5" customHeight="1">
      <c r="B64" s="113" t="s">
        <v>120</v>
      </c>
      <c r="C64" s="114"/>
      <c r="D64" s="105"/>
      <c r="E64" s="115" t="s">
        <v>86</v>
      </c>
      <c r="F64" s="91"/>
      <c r="G64" s="91"/>
      <c r="H64" s="191"/>
      <c r="I64" s="146"/>
      <c r="J64" s="146"/>
      <c r="K64" s="146"/>
      <c r="L64" s="15"/>
      <c r="M64" s="1"/>
      <c r="N64" s="1"/>
      <c r="O64" s="1"/>
      <c r="P64" s="1"/>
      <c r="Q64" s="1"/>
    </row>
    <row r="65" spans="2:12" ht="81" customHeight="1">
      <c r="B65" s="113" t="s">
        <v>121</v>
      </c>
      <c r="C65" s="114"/>
      <c r="D65" s="105"/>
      <c r="E65" s="115" t="s">
        <v>86</v>
      </c>
      <c r="F65" s="91"/>
      <c r="G65" s="91"/>
      <c r="H65" s="191"/>
      <c r="I65" s="146"/>
      <c r="J65" s="146"/>
      <c r="K65" s="146"/>
      <c r="L65" s="15"/>
    </row>
    <row r="66" spans="2:12" ht="79.5" customHeight="1">
      <c r="B66" s="113"/>
      <c r="C66" s="114"/>
      <c r="D66" s="105"/>
      <c r="E66" s="115"/>
      <c r="F66" s="97" t="s">
        <v>91</v>
      </c>
      <c r="G66" s="89" t="s">
        <v>146</v>
      </c>
      <c r="H66" s="145">
        <f>I66+J66</f>
        <v>6323141</v>
      </c>
      <c r="I66" s="146">
        <f>I67+I70+I71+I73</f>
        <v>5339047</v>
      </c>
      <c r="J66" s="146">
        <f>J67+J70+J71+J73</f>
        <v>984094</v>
      </c>
      <c r="K66" s="146">
        <f>K67+K70+K71+K73</f>
        <v>984094</v>
      </c>
      <c r="L66" s="15"/>
    </row>
    <row r="67" spans="2:12" ht="40.5" customHeight="1">
      <c r="B67" s="118" t="s">
        <v>167</v>
      </c>
      <c r="C67" s="69">
        <v>7321</v>
      </c>
      <c r="D67" s="70" t="s">
        <v>96</v>
      </c>
      <c r="E67" s="116" t="s">
        <v>168</v>
      </c>
      <c r="F67" s="89"/>
      <c r="G67" s="89"/>
      <c r="H67" s="179">
        <f>I67+J67</f>
        <v>958094</v>
      </c>
      <c r="I67" s="146"/>
      <c r="J67" s="180">
        <f>25000+5006+838262+89826</f>
        <v>958094</v>
      </c>
      <c r="K67" s="144">
        <f>25000+5006+838262+89826</f>
        <v>958094</v>
      </c>
      <c r="L67" s="15"/>
    </row>
    <row r="68" spans="2:12" ht="33" customHeight="1" hidden="1">
      <c r="B68" s="107"/>
      <c r="C68" s="107"/>
      <c r="D68" s="108"/>
      <c r="E68" s="116"/>
      <c r="F68" s="89"/>
      <c r="G68" s="89"/>
      <c r="H68" s="179"/>
      <c r="I68" s="146"/>
      <c r="J68" s="180"/>
      <c r="K68" s="144"/>
      <c r="L68" s="15"/>
    </row>
    <row r="69" spans="2:12" ht="15.75" customHeight="1">
      <c r="B69" s="128"/>
      <c r="C69" s="107"/>
      <c r="D69" s="105"/>
      <c r="E69" s="102"/>
      <c r="F69" s="89"/>
      <c r="G69" s="100"/>
      <c r="H69" s="179"/>
      <c r="I69" s="181"/>
      <c r="J69" s="180"/>
      <c r="K69" s="144"/>
      <c r="L69" s="15"/>
    </row>
    <row r="70" spans="2:12" ht="57.75" customHeight="1">
      <c r="B70" s="114" t="s">
        <v>131</v>
      </c>
      <c r="C70" s="107" t="s">
        <v>132</v>
      </c>
      <c r="D70" s="108" t="s">
        <v>75</v>
      </c>
      <c r="E70" s="116" t="s">
        <v>173</v>
      </c>
      <c r="F70" s="89"/>
      <c r="G70" s="89"/>
      <c r="H70" s="179">
        <f>I70+J70</f>
        <v>805000</v>
      </c>
      <c r="I70" s="180">
        <f>826400-36400+15000</f>
        <v>805000</v>
      </c>
      <c r="J70" s="180"/>
      <c r="K70" s="144"/>
      <c r="L70" s="15"/>
    </row>
    <row r="71" spans="2:12" ht="60" customHeight="1">
      <c r="B71" s="114" t="s">
        <v>133</v>
      </c>
      <c r="C71" s="107" t="s">
        <v>134</v>
      </c>
      <c r="D71" s="108" t="s">
        <v>75</v>
      </c>
      <c r="E71" s="116" t="s">
        <v>135</v>
      </c>
      <c r="F71" s="89"/>
      <c r="G71" s="89"/>
      <c r="H71" s="191">
        <f>I71+J71</f>
        <v>3191508</v>
      </c>
      <c r="I71" s="180">
        <v>3165508</v>
      </c>
      <c r="J71" s="180">
        <v>26000</v>
      </c>
      <c r="K71" s="144">
        <v>26000</v>
      </c>
      <c r="L71" s="117"/>
    </row>
    <row r="72" spans="2:12" ht="16.5" customHeight="1">
      <c r="B72" s="114"/>
      <c r="C72" s="107"/>
      <c r="D72" s="108"/>
      <c r="E72" s="116"/>
      <c r="F72" s="89"/>
      <c r="G72" s="89"/>
      <c r="H72" s="179"/>
      <c r="I72" s="180"/>
      <c r="J72" s="180"/>
      <c r="K72" s="144"/>
      <c r="L72" s="117"/>
    </row>
    <row r="73" spans="2:12" ht="34.5" customHeight="1">
      <c r="B73" s="107" t="s">
        <v>122</v>
      </c>
      <c r="C73" s="107" t="s">
        <v>123</v>
      </c>
      <c r="D73" s="108" t="s">
        <v>75</v>
      </c>
      <c r="E73" s="116" t="s">
        <v>124</v>
      </c>
      <c r="F73" s="116"/>
      <c r="G73" s="116"/>
      <c r="H73" s="191">
        <f>I73+J73</f>
        <v>1368539</v>
      </c>
      <c r="I73" s="180">
        <f>1591260+22000-20000-229778+5057</f>
        <v>1368539</v>
      </c>
      <c r="J73" s="146"/>
      <c r="K73" s="144"/>
      <c r="L73" s="117"/>
    </row>
    <row r="74" spans="2:12" ht="43.5" customHeight="1" hidden="1">
      <c r="B74" s="107"/>
      <c r="C74" s="107"/>
      <c r="D74" s="108"/>
      <c r="E74" s="116"/>
      <c r="F74" s="116"/>
      <c r="G74" s="116"/>
      <c r="H74" s="191">
        <f>I74+J74</f>
        <v>0</v>
      </c>
      <c r="I74" s="180"/>
      <c r="J74" s="146"/>
      <c r="K74" s="144"/>
      <c r="L74" s="117"/>
    </row>
    <row r="75" spans="2:12" ht="17.25" customHeight="1">
      <c r="B75" s="118"/>
      <c r="C75" s="69"/>
      <c r="D75" s="70"/>
      <c r="E75" s="71"/>
      <c r="F75" s="116"/>
      <c r="G75" s="116"/>
      <c r="H75" s="191"/>
      <c r="I75" s="180"/>
      <c r="J75" s="180"/>
      <c r="K75" s="144"/>
      <c r="L75" s="117"/>
    </row>
    <row r="76" spans="2:12" ht="89.25" customHeight="1">
      <c r="B76" s="118"/>
      <c r="C76" s="69"/>
      <c r="D76" s="70"/>
      <c r="E76" s="71"/>
      <c r="F76" s="97" t="s">
        <v>125</v>
      </c>
      <c r="G76" s="89" t="s">
        <v>147</v>
      </c>
      <c r="H76" s="145">
        <f>I76+J76</f>
        <v>224000</v>
      </c>
      <c r="I76" s="146">
        <f>I77+I79</f>
        <v>224000</v>
      </c>
      <c r="J76" s="146">
        <f>J77</f>
        <v>0</v>
      </c>
      <c r="K76" s="146">
        <f>K77</f>
        <v>0</v>
      </c>
      <c r="L76" s="15"/>
    </row>
    <row r="77" spans="2:13" ht="112.5" customHeight="1">
      <c r="B77" s="118" t="s">
        <v>126</v>
      </c>
      <c r="C77" s="69">
        <v>5061</v>
      </c>
      <c r="D77" s="70" t="s">
        <v>19</v>
      </c>
      <c r="E77" s="71" t="s">
        <v>81</v>
      </c>
      <c r="F77" s="119"/>
      <c r="G77" s="119"/>
      <c r="H77" s="179">
        <f>I77+J77</f>
        <v>224000</v>
      </c>
      <c r="I77" s="180">
        <f>250000-26000</f>
        <v>224000</v>
      </c>
      <c r="J77" s="180"/>
      <c r="K77" s="144"/>
      <c r="L77" s="117"/>
      <c r="M77" s="117"/>
    </row>
    <row r="78" spans="2:13" ht="112.5" customHeight="1">
      <c r="B78" s="118"/>
      <c r="C78" s="69"/>
      <c r="D78" s="70"/>
      <c r="E78" s="71"/>
      <c r="F78" s="97" t="s">
        <v>163</v>
      </c>
      <c r="G78" s="89" t="s">
        <v>200</v>
      </c>
      <c r="H78" s="179">
        <f>H79+H80</f>
        <v>1972627</v>
      </c>
      <c r="I78" s="179"/>
      <c r="J78" s="179">
        <f>J79+J80</f>
        <v>1972627</v>
      </c>
      <c r="K78" s="179">
        <f>K79+K80</f>
        <v>1972627</v>
      </c>
      <c r="L78" s="117"/>
      <c r="M78" s="117"/>
    </row>
    <row r="79" spans="2:13" ht="77.25" customHeight="1">
      <c r="B79" s="118" t="s">
        <v>167</v>
      </c>
      <c r="C79" s="69">
        <v>7321</v>
      </c>
      <c r="D79" s="70" t="s">
        <v>96</v>
      </c>
      <c r="E79" s="71" t="s">
        <v>168</v>
      </c>
      <c r="F79" s="97"/>
      <c r="G79" s="89"/>
      <c r="H79" s="179">
        <f>I79+J79</f>
        <v>1972627</v>
      </c>
      <c r="I79" s="180"/>
      <c r="J79" s="180">
        <f>70000+874586+390814+330000+119908+277145-89826</f>
        <v>1972627</v>
      </c>
      <c r="K79" s="180">
        <f>70000+874586+390814+330000+119908+277145-89826</f>
        <v>1972627</v>
      </c>
      <c r="L79" s="117"/>
      <c r="M79" s="117"/>
    </row>
    <row r="80" spans="2:13" ht="11.25" customHeight="1">
      <c r="B80" s="118"/>
      <c r="C80" s="69"/>
      <c r="D80" s="70"/>
      <c r="E80" s="71"/>
      <c r="F80" s="97"/>
      <c r="G80" s="89"/>
      <c r="H80" s="179"/>
      <c r="I80" s="180"/>
      <c r="J80" s="180"/>
      <c r="K80" s="144"/>
      <c r="L80" s="117"/>
      <c r="M80" s="117"/>
    </row>
    <row r="81" spans="2:12" ht="43.5" customHeight="1">
      <c r="B81" s="118"/>
      <c r="C81" s="69"/>
      <c r="D81" s="70"/>
      <c r="E81" s="112" t="s">
        <v>145</v>
      </c>
      <c r="F81" s="105"/>
      <c r="G81" s="105"/>
      <c r="H81" s="146">
        <f>H76+H66</f>
        <v>6547141</v>
      </c>
      <c r="I81" s="146">
        <f>I66+I76+I79+I80</f>
        <v>5563047</v>
      </c>
      <c r="J81" s="146">
        <f>J66+J76+J79+J80</f>
        <v>2956721</v>
      </c>
      <c r="K81" s="146">
        <f>K66+K76+K79+K80</f>
        <v>2956721</v>
      </c>
      <c r="L81" s="61"/>
    </row>
    <row r="82" spans="2:12" ht="87" customHeight="1">
      <c r="B82" s="114" t="s">
        <v>85</v>
      </c>
      <c r="C82" s="114"/>
      <c r="D82" s="106"/>
      <c r="E82" s="115" t="s">
        <v>89</v>
      </c>
      <c r="F82" s="89"/>
      <c r="G82" s="89"/>
      <c r="H82" s="179"/>
      <c r="I82" s="146"/>
      <c r="J82" s="146"/>
      <c r="K82" s="146"/>
      <c r="L82" s="15"/>
    </row>
    <row r="83" spans="2:12" ht="81.75" customHeight="1">
      <c r="B83" s="114" t="s">
        <v>87</v>
      </c>
      <c r="C83" s="114"/>
      <c r="D83" s="105"/>
      <c r="E83" s="115" t="s">
        <v>89</v>
      </c>
      <c r="F83" s="89"/>
      <c r="G83" s="89"/>
      <c r="H83" s="179"/>
      <c r="I83" s="146"/>
      <c r="J83" s="146"/>
      <c r="K83" s="146"/>
      <c r="L83" s="15"/>
    </row>
    <row r="84" spans="2:12" ht="76.5" customHeight="1">
      <c r="B84" s="118">
        <v>1014082</v>
      </c>
      <c r="C84" s="69">
        <v>4082</v>
      </c>
      <c r="D84" s="108" t="s">
        <v>38</v>
      </c>
      <c r="E84" s="71" t="s">
        <v>111</v>
      </c>
      <c r="F84" s="97" t="s">
        <v>88</v>
      </c>
      <c r="G84" s="89" t="s">
        <v>143</v>
      </c>
      <c r="H84" s="145">
        <f>I84+J84</f>
        <v>297475</v>
      </c>
      <c r="I84" s="146">
        <f>450000-80000-32525-87250+47250</f>
        <v>297475</v>
      </c>
      <c r="J84" s="146"/>
      <c r="K84" s="146"/>
      <c r="L84" s="15"/>
    </row>
    <row r="85" spans="2:12" ht="76.5" customHeight="1">
      <c r="B85" s="118">
        <v>1017324</v>
      </c>
      <c r="C85" s="69">
        <v>7324</v>
      </c>
      <c r="D85" s="108" t="s">
        <v>96</v>
      </c>
      <c r="E85" s="71" t="s">
        <v>198</v>
      </c>
      <c r="F85" s="97" t="s">
        <v>163</v>
      </c>
      <c r="G85" s="89" t="s">
        <v>200</v>
      </c>
      <c r="H85" s="145">
        <f>I85+J85</f>
        <v>284650</v>
      </c>
      <c r="I85" s="146"/>
      <c r="J85" s="146">
        <f>27400+100000+110000+47250</f>
        <v>284650</v>
      </c>
      <c r="K85" s="146">
        <f>27400+100000+110000+47250</f>
        <v>284650</v>
      </c>
      <c r="L85" s="15"/>
    </row>
    <row r="86" spans="2:12" ht="33.75" customHeight="1">
      <c r="B86" s="120"/>
      <c r="C86" s="120"/>
      <c r="D86" s="121"/>
      <c r="E86" s="115" t="s">
        <v>145</v>
      </c>
      <c r="F86" s="89"/>
      <c r="G86" s="89"/>
      <c r="H86" s="145">
        <f>I86+J86</f>
        <v>582125</v>
      </c>
      <c r="I86" s="146">
        <f>I84</f>
        <v>297475</v>
      </c>
      <c r="J86" s="146">
        <f>J84+J85</f>
        <v>284650</v>
      </c>
      <c r="K86" s="146">
        <f>K84+K85</f>
        <v>284650</v>
      </c>
      <c r="L86" s="15"/>
    </row>
    <row r="87" spans="2:12" ht="39" customHeight="1">
      <c r="B87" s="107"/>
      <c r="C87" s="107"/>
      <c r="D87" s="108"/>
      <c r="E87" s="115" t="s">
        <v>169</v>
      </c>
      <c r="F87" s="97"/>
      <c r="G87" s="97"/>
      <c r="H87" s="145">
        <f>I87+J87</f>
        <v>46899805.08</v>
      </c>
      <c r="I87" s="146">
        <f>I63+I81+I86</f>
        <v>35232417</v>
      </c>
      <c r="J87" s="146">
        <f>J63+J81+J86</f>
        <v>11667388.08</v>
      </c>
      <c r="K87" s="146">
        <f>K63+K81+K86</f>
        <v>11512388.08</v>
      </c>
      <c r="L87" s="15"/>
    </row>
    <row r="88" spans="2:12" ht="17.25" customHeight="1">
      <c r="B88" s="175"/>
      <c r="C88" s="175"/>
      <c r="D88" s="175"/>
      <c r="E88" s="175"/>
      <c r="F88" s="175"/>
      <c r="G88" s="135"/>
      <c r="H88" s="166"/>
      <c r="I88" s="122"/>
      <c r="J88" s="123"/>
      <c r="K88" s="123"/>
      <c r="L88" s="15"/>
    </row>
    <row r="89" spans="2:12" ht="42" customHeight="1">
      <c r="B89" s="192" t="s">
        <v>205</v>
      </c>
      <c r="C89" s="192"/>
      <c r="D89" s="192"/>
      <c r="E89" s="192"/>
      <c r="F89" s="176"/>
      <c r="G89" s="199" t="s">
        <v>206</v>
      </c>
      <c r="H89" s="199"/>
      <c r="I89" s="199"/>
      <c r="J89" s="123"/>
      <c r="K89" s="123"/>
      <c r="L89" s="15"/>
    </row>
    <row r="90" spans="2:12" ht="18.75">
      <c r="B90" s="15"/>
      <c r="C90" s="55" t="s">
        <v>3</v>
      </c>
      <c r="D90" s="55"/>
      <c r="E90" s="55"/>
      <c r="F90" s="55"/>
      <c r="G90" s="55"/>
      <c r="H90" s="55"/>
      <c r="I90" s="56"/>
      <c r="J90" s="57"/>
      <c r="K90" s="57"/>
      <c r="L90" s="15"/>
    </row>
    <row r="91" spans="2:12" ht="18.75">
      <c r="B91" s="15"/>
      <c r="C91" s="15"/>
      <c r="D91" s="15"/>
      <c r="E91" s="15"/>
      <c r="F91" s="15"/>
      <c r="G91" s="15"/>
      <c r="H91" s="15"/>
      <c r="I91" s="58"/>
      <c r="J91" s="59"/>
      <c r="K91" s="59"/>
      <c r="L91" s="15"/>
    </row>
    <row r="92" spans="2:12" ht="18.75">
      <c r="B92" s="15"/>
      <c r="C92" s="15"/>
      <c r="D92" s="15"/>
      <c r="E92" s="129"/>
      <c r="F92" s="15"/>
      <c r="G92" s="15"/>
      <c r="H92" s="15"/>
      <c r="I92" s="58"/>
      <c r="J92" s="167"/>
      <c r="K92" s="168"/>
      <c r="L92" s="169"/>
    </row>
    <row r="93" spans="2:12" ht="22.5">
      <c r="B93" s="15"/>
      <c r="C93" s="15"/>
      <c r="D93" s="15"/>
      <c r="E93" s="15"/>
      <c r="F93" s="15"/>
      <c r="G93" s="15"/>
      <c r="H93" s="15"/>
      <c r="I93" s="60"/>
      <c r="J93" s="168"/>
      <c r="K93" s="170"/>
      <c r="L93" s="169"/>
    </row>
    <row r="94" spans="2:12" ht="18.75">
      <c r="B94" s="15"/>
      <c r="C94" s="15"/>
      <c r="D94" s="125"/>
      <c r="E94" s="15"/>
      <c r="F94" s="15"/>
      <c r="G94" s="15"/>
      <c r="H94" s="15"/>
      <c r="I94" s="59"/>
      <c r="J94" s="171"/>
      <c r="K94" s="171"/>
      <c r="L94" s="169"/>
    </row>
    <row r="95" spans="2:12" ht="18.75">
      <c r="B95" s="15"/>
      <c r="C95" s="15"/>
      <c r="D95" s="125"/>
      <c r="E95" s="15"/>
      <c r="F95" s="15"/>
      <c r="G95" s="15"/>
      <c r="H95" s="15"/>
      <c r="I95" s="59"/>
      <c r="J95" s="60"/>
      <c r="K95" s="59"/>
      <c r="L95" s="15"/>
    </row>
    <row r="96" ht="12.75">
      <c r="D96" s="126"/>
    </row>
    <row r="97" spans="4:10" ht="18.75">
      <c r="D97" s="125"/>
      <c r="I97" s="130"/>
      <c r="J97" s="130"/>
    </row>
    <row r="98" ht="18.75">
      <c r="D98" s="125"/>
    </row>
    <row r="99" ht="18.75">
      <c r="D99" s="125"/>
    </row>
    <row r="100" ht="18.75">
      <c r="D100" s="125"/>
    </row>
    <row r="101" ht="18.75">
      <c r="D101" s="125"/>
    </row>
    <row r="102" ht="18.75">
      <c r="D102" s="125"/>
    </row>
    <row r="103" ht="18.75">
      <c r="D103" s="125"/>
    </row>
    <row r="104" ht="18.75">
      <c r="D104" s="125"/>
    </row>
    <row r="105" ht="18.75">
      <c r="D105" s="15"/>
    </row>
    <row r="106" ht="18.75">
      <c r="D106" s="125"/>
    </row>
    <row r="107" ht="18.75">
      <c r="D107" s="125"/>
    </row>
    <row r="108" ht="18.75">
      <c r="D108" s="125"/>
    </row>
    <row r="109" ht="18.75">
      <c r="D109" s="125"/>
    </row>
    <row r="110" ht="18.75">
      <c r="D110" s="125"/>
    </row>
    <row r="111" ht="18.75">
      <c r="D111" s="125"/>
    </row>
    <row r="112" ht="18.75">
      <c r="D112" s="125"/>
    </row>
    <row r="113" ht="18.75">
      <c r="D113" s="125"/>
    </row>
    <row r="114" ht="18.75">
      <c r="D114" s="125"/>
    </row>
    <row r="116" ht="23.25">
      <c r="D116" s="7"/>
    </row>
    <row r="117" ht="18.75">
      <c r="D117" s="125"/>
    </row>
    <row r="118" ht="18.75">
      <c r="D118" s="15"/>
    </row>
    <row r="122" spans="4:5" ht="30">
      <c r="D122" s="124"/>
      <c r="E122" s="127"/>
    </row>
  </sheetData>
  <sheetProtection/>
  <mergeCells count="15">
    <mergeCell ref="M7:M8"/>
    <mergeCell ref="D7:D8"/>
    <mergeCell ref="E7:E8"/>
    <mergeCell ref="F7:F8"/>
    <mergeCell ref="I7:I8"/>
    <mergeCell ref="B4:K4"/>
    <mergeCell ref="C5:D5"/>
    <mergeCell ref="C6:D6"/>
    <mergeCell ref="C7:C8"/>
    <mergeCell ref="B89:E89"/>
    <mergeCell ref="B7:B8"/>
    <mergeCell ref="J7:K7"/>
    <mergeCell ref="G7:G8"/>
    <mergeCell ref="H7:H8"/>
    <mergeCell ref="G89:I89"/>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3" max="10" man="1"/>
    <brk id="34" max="10" man="1"/>
    <brk id="60"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1" t="s">
        <v>74</v>
      </c>
      <c r="F4" s="211"/>
      <c r="G4" s="211"/>
      <c r="H4" s="211"/>
      <c r="I4" s="7"/>
    </row>
    <row r="5" spans="5:11" ht="24" thickBot="1">
      <c r="E5" s="7"/>
      <c r="F5" s="7"/>
      <c r="G5" s="7"/>
      <c r="H5" s="7" t="s">
        <v>3</v>
      </c>
      <c r="I5" s="7" t="s">
        <v>2</v>
      </c>
      <c r="K5" s="1"/>
    </row>
    <row r="6" spans="2:11" ht="12.75" customHeight="1">
      <c r="B6" s="193" t="s">
        <v>13</v>
      </c>
      <c r="C6" s="207" t="s">
        <v>8</v>
      </c>
      <c r="D6" s="193" t="s">
        <v>14</v>
      </c>
      <c r="E6" s="197" t="s">
        <v>15</v>
      </c>
      <c r="F6" s="197" t="s">
        <v>16</v>
      </c>
      <c r="G6" s="197" t="s">
        <v>0</v>
      </c>
      <c r="H6" s="197" t="s">
        <v>1</v>
      </c>
      <c r="I6" s="197" t="s">
        <v>17</v>
      </c>
      <c r="K6" s="200"/>
    </row>
    <row r="7" spans="2:11" ht="133.5" customHeight="1" thickBot="1">
      <c r="B7" s="194"/>
      <c r="C7" s="212"/>
      <c r="D7" s="210"/>
      <c r="E7" s="198"/>
      <c r="F7" s="198"/>
      <c r="G7" s="198"/>
      <c r="H7" s="198"/>
      <c r="I7" s="198"/>
      <c r="K7" s="200"/>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9" t="s">
        <v>50</v>
      </c>
      <c r="D35" s="209"/>
      <c r="E35" s="209"/>
      <c r="F35" s="209"/>
      <c r="G35" s="12"/>
      <c r="H35" s="13"/>
      <c r="I35" s="2"/>
    </row>
    <row r="36" spans="3:9" ht="23.25">
      <c r="C36" s="209"/>
      <c r="D36" s="209"/>
      <c r="E36" s="209"/>
      <c r="F36" s="209"/>
      <c r="G36" s="12"/>
      <c r="H36" s="13" t="s">
        <v>51</v>
      </c>
      <c r="I36" s="2"/>
    </row>
    <row r="37" spans="3:9" ht="14.25">
      <c r="C37" s="6" t="s">
        <v>3</v>
      </c>
      <c r="D37" s="6"/>
      <c r="E37" s="6"/>
      <c r="F37" s="5"/>
      <c r="G37" s="4"/>
      <c r="H37" s="5"/>
      <c r="I37" s="5"/>
    </row>
    <row r="38" ht="12.75">
      <c r="G38" s="3"/>
    </row>
    <row r="39" ht="12.75">
      <c r="G39" s="3"/>
    </row>
  </sheetData>
  <sheetProtection/>
  <mergeCells count="11">
    <mergeCell ref="E4:H4"/>
    <mergeCell ref="F6:F7"/>
    <mergeCell ref="G6:G7"/>
    <mergeCell ref="C6:C7"/>
    <mergeCell ref="B6:B7"/>
    <mergeCell ref="H6:H7"/>
    <mergeCell ref="C35:F36"/>
    <mergeCell ref="K6:K7"/>
    <mergeCell ref="D6:D7"/>
    <mergeCell ref="E6:E7"/>
    <mergeCell ref="I6:I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2020-10-08T15:56:28Z</cp:lastPrinted>
  <dcterms:created xsi:type="dcterms:W3CDTF">2009-12-17T12:30:57Z</dcterms:created>
  <dcterms:modified xsi:type="dcterms:W3CDTF">2020-10-29T14:33:47Z</dcterms:modified>
  <cp:category/>
  <cp:version/>
  <cp:contentType/>
  <cp:contentStatus/>
</cp:coreProperties>
</file>