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'Лист1'!$A$1:$P$95</definedName>
  </definedNames>
  <calcPr fullCalcOnLoad="1"/>
</workbook>
</file>

<file path=xl/sharedStrings.xml><?xml version="1.0" encoding="utf-8"?>
<sst xmlns="http://schemas.openxmlformats.org/spreadsheetml/2006/main" count="197" uniqueCount="157">
  <si>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</si>
  <si>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</si>
  <si>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</si>
  <si>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</si>
  <si>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</si>
  <si>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</si>
  <si>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</si>
  <si>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</si>
  <si>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</si>
  <si>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</si>
  <si>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</si>
  <si>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</si>
  <si>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</si>
  <si>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</si>
  <si>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</si>
  <si>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</si>
  <si>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</si>
  <si>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</si>
  <si>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</si>
  <si>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</si>
  <si>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</si>
  <si>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</si>
  <si>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</si>
  <si>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</si>
  <si>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</si>
  <si>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</si>
  <si>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</si>
  <si>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</si>
  <si>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</si>
  <si>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</si>
  <si>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</si>
  <si>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</si>
  <si>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</si>
  <si>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</si>
  <si>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</si>
  <si>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</si>
  <si>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</si>
  <si>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</si>
  <si>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</si>
  <si>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</si>
  <si>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1020</t>
  </si>
  <si>
    <t>0921</t>
  </si>
  <si>
    <t>в тому числі:</t>
  </si>
  <si>
    <t>за рахунок освітньої субвенції з державного бюджету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</si>
  <si>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</si>
  <si>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</si>
  <si>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</si>
  <si>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</si>
  <si>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</si>
  <si>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</si>
  <si>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</si>
  <si>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</si>
  <si>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</si>
  <si>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</si>
  <si>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</si>
  <si>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</si>
  <si>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</si>
  <si>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</si>
  <si>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</si>
  <si>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</si>
  <si>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</si>
  <si>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</si>
  <si>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</si>
  <si>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</si>
  <si>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</si>
  <si>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</si>
  <si>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</si>
  <si>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Керівництво і управління у відповідній сфері у містах (місті Києві), селищах, селах, об"єднаних територіальних громадах</t>
  </si>
  <si>
    <t>0611000</t>
  </si>
  <si>
    <t>0611010</t>
  </si>
  <si>
    <t>Надання дошкільної освіти</t>
  </si>
  <si>
    <t>0611020</t>
  </si>
  <si>
    <t>0611090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</si>
  <si>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</si>
  <si>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</si>
  <si>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</si>
  <si>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</si>
  <si>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</si>
  <si>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</si>
  <si>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</si>
  <si>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</si>
  <si>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</si>
  <si>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</si>
  <si>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</si>
  <si>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</si>
  <si>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</si>
  <si>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</si>
  <si>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</si>
  <si>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</si>
  <si>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</si>
  <si>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</si>
  <si>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</si>
  <si>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</si>
  <si>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</si>
  <si>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</si>
  <si>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</si>
  <si>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</si>
  <si>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</si>
  <si>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</si>
  <si>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</si>
  <si>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</si>
  <si>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</si>
  <si>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0611170</t>
  </si>
  <si>
    <t>Забезпечення діяльності інклюзивно-ресурсних центрів</t>
  </si>
  <si>
    <t>Надання загальної середньої освіти закладами  загальної середньої освіти ( у тому числі з дошкільними підрозділами (відділеннями, групами))</t>
  </si>
  <si>
    <t>Надання позашкільної освіти  закладами позашкільної освіти, заходи із позашкільної роботи з дітьми</t>
  </si>
  <si>
    <t>Надання спеціальної освіти мистецькими школами</t>
  </si>
  <si>
    <t>0117130</t>
  </si>
  <si>
    <t>0421</t>
  </si>
  <si>
    <t xml:space="preserve">Здійснення заходів із землеустрою </t>
  </si>
  <si>
    <t>Заступник міського голови з питань діяльності виконавчих органів ради</t>
  </si>
  <si>
    <t>Світлана ЄВДОЩЕНКО</t>
  </si>
  <si>
    <t xml:space="preserve">  грудня  2020 року №</t>
  </si>
  <si>
    <t>Додаток 3</t>
  </si>
  <si>
    <t>Розподіл</t>
  </si>
  <si>
    <t>видатків  міського бюджету  на 2021 рік</t>
  </si>
  <si>
    <t>0731</t>
  </si>
  <si>
    <t>Багатопрофільна стаціонарна медична допомога населенню</t>
  </si>
  <si>
    <t>0112111</t>
  </si>
  <si>
    <t>0726</t>
  </si>
  <si>
    <t>0112151</t>
  </si>
  <si>
    <t>0763</t>
  </si>
  <si>
    <t>за рахунок субвенції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</si>
  <si>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Забезпечення діяльності інших закладів у сфері охорони здоров"я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</si>
  <si>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</si>
  <si>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</si>
  <si>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</si>
  <si>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</si>
  <si>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</si>
  <si>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</si>
  <si>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</si>
  <si>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</si>
  <si>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</si>
  <si>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</si>
  <si>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</si>
  <si>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</si>
  <si>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</si>
  <si>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</si>
  <si>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</si>
  <si>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</si>
  <si>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</si>
  <si>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</si>
  <si>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0111161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</si>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</sst>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3" fillId="0" borderId="10" xfId="0" applyNumberFormat="1" applyFont="1" applyBorder="1" applyAlignment="1">
      <alignment vertical="top"/>
    </xf>
    <xf numFmtId="180" fontId="5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3" fillId="34" borderId="10" xfId="0" applyNumberFormat="1" applyFont="1" applyFill="1" applyBorder="1" applyAlignment="1">
      <alignment vertical="top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42" applyAlignment="1">
      <alignment/>
    </xf>
    <xf numFmtId="0" fontId="5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7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3" fillId="0" borderId="10" xfId="0" applyNumberFormat="1" applyFont="1" applyBorder="1" applyAlignment="1">
      <alignment vertical="top" wrapText="1"/>
    </xf>
    <xf numFmtId="2" fontId="53" fillId="0" borderId="10" xfId="0" applyNumberFormat="1" applyFont="1" applyBorder="1" applyAlignment="1">
      <alignment vertical="top"/>
    </xf>
    <xf numFmtId="2" fontId="53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8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view="pageBreakPreview" zoomScale="75" zoomScaleSheetLayoutView="75" workbookViewId="0" topLeftCell="A1">
      <pane ySplit="13" topLeftCell="A86" activePane="bottomLeft" state="frozen"/>
      <selection pane="topLeft" activeCell="B1" sqref="B1"/>
      <selection pane="bottomLeft" activeCell="H85" sqref="H8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8" max="18" width="14.375" style="0" bestFit="1" customWidth="1"/>
  </cols>
  <sheetData>
    <row r="1" spans="1:14" ht="12.75">
      <c r="A1" t="s">
        <v>0</v>
      </c>
      <c r="N1" t="s">
        <v>113</v>
      </c>
    </row>
    <row r="2" ht="12.75">
      <c r="N2" t="s">
        <v>27</v>
      </c>
    </row>
    <row r="3" ht="12.75">
      <c r="N3" t="s">
        <v>112</v>
      </c>
    </row>
    <row r="5" spans="1:16" ht="12.75">
      <c r="A5" s="119" t="s">
        <v>114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2.75">
      <c r="A6" s="119" t="s">
        <v>115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28">
        <v>14502000000</v>
      </c>
      <c r="C8" s="12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29" t="s">
        <v>98</v>
      </c>
      <c r="C9" s="129"/>
      <c r="P9" s="1" t="s">
        <v>95</v>
      </c>
    </row>
    <row r="10" spans="1:16" ht="12.75">
      <c r="A10" s="121" t="s">
        <v>99</v>
      </c>
      <c r="B10" s="121" t="s">
        <v>100</v>
      </c>
      <c r="C10" s="121" t="s">
        <v>90</v>
      </c>
      <c r="D10" s="122" t="s">
        <v>101</v>
      </c>
      <c r="E10" s="122" t="s">
        <v>1</v>
      </c>
      <c r="F10" s="122"/>
      <c r="G10" s="122"/>
      <c r="H10" s="122"/>
      <c r="I10" s="122"/>
      <c r="J10" s="122" t="s">
        <v>8</v>
      </c>
      <c r="K10" s="122"/>
      <c r="L10" s="122"/>
      <c r="M10" s="122"/>
      <c r="N10" s="122"/>
      <c r="O10" s="122"/>
      <c r="P10" s="123" t="s">
        <v>35</v>
      </c>
    </row>
    <row r="11" spans="1:16" ht="12.75">
      <c r="A11" s="122"/>
      <c r="B11" s="122"/>
      <c r="C11" s="122"/>
      <c r="D11" s="122"/>
      <c r="E11" s="123" t="s">
        <v>91</v>
      </c>
      <c r="F11" s="122" t="s">
        <v>3</v>
      </c>
      <c r="G11" s="122" t="s">
        <v>4</v>
      </c>
      <c r="H11" s="122"/>
      <c r="I11" s="122" t="s">
        <v>7</v>
      </c>
      <c r="J11" s="123" t="s">
        <v>91</v>
      </c>
      <c r="K11" s="124" t="s">
        <v>92</v>
      </c>
      <c r="L11" s="122" t="s">
        <v>3</v>
      </c>
      <c r="M11" s="122" t="s">
        <v>4</v>
      </c>
      <c r="N11" s="122"/>
      <c r="O11" s="122" t="s">
        <v>7</v>
      </c>
      <c r="P11" s="122"/>
    </row>
    <row r="12" spans="1:16" ht="12.75" customHeight="1">
      <c r="A12" s="122"/>
      <c r="B12" s="122"/>
      <c r="C12" s="122"/>
      <c r="D12" s="122"/>
      <c r="E12" s="122"/>
      <c r="F12" s="122"/>
      <c r="G12" s="122" t="s">
        <v>5</v>
      </c>
      <c r="H12" s="122" t="s">
        <v>6</v>
      </c>
      <c r="I12" s="122"/>
      <c r="J12" s="122"/>
      <c r="K12" s="125"/>
      <c r="L12" s="122"/>
      <c r="M12" s="122" t="s">
        <v>5</v>
      </c>
      <c r="N12" s="122" t="s">
        <v>6</v>
      </c>
      <c r="O12" s="122"/>
      <c r="P12" s="122"/>
    </row>
    <row r="13" spans="1:16" ht="58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6"/>
      <c r="L13" s="122"/>
      <c r="M13" s="122"/>
      <c r="N13" s="122"/>
      <c r="O13" s="122"/>
      <c r="P13" s="122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48</v>
      </c>
      <c r="B17" s="35" t="s">
        <v>49</v>
      </c>
      <c r="C17" s="36" t="s">
        <v>12</v>
      </c>
      <c r="D17" s="34" t="s">
        <v>38</v>
      </c>
      <c r="E17" s="76">
        <f aca="true" t="shared" si="0" ref="E17:E23">F17+I17</f>
        <v>20680295</v>
      </c>
      <c r="F17" s="90">
        <f>19762695+25300+581400+310900</f>
        <v>20680295</v>
      </c>
      <c r="G17" s="90">
        <f>14816808+476600+254900</f>
        <v>15548308</v>
      </c>
      <c r="H17" s="90">
        <f>588647+15000</f>
        <v>603647</v>
      </c>
      <c r="I17" s="90">
        <v>0</v>
      </c>
      <c r="J17" s="76">
        <f>L17+O17</f>
        <v>5039</v>
      </c>
      <c r="K17" s="89"/>
      <c r="L17" s="90">
        <v>5039</v>
      </c>
      <c r="M17" s="90">
        <v>0</v>
      </c>
      <c r="N17" s="90">
        <v>0</v>
      </c>
      <c r="O17" s="90"/>
      <c r="P17" s="76">
        <f aca="true" t="shared" si="1" ref="P17:P23">E17+J17</f>
        <v>20685334</v>
      </c>
    </row>
    <row r="18" spans="1:16" s="54" customFormat="1" ht="64.5" customHeight="1">
      <c r="A18" s="35" t="s">
        <v>143</v>
      </c>
      <c r="B18" s="35" t="s">
        <v>46</v>
      </c>
      <c r="C18" s="36" t="s">
        <v>12</v>
      </c>
      <c r="D18" s="88" t="s">
        <v>67</v>
      </c>
      <c r="E18" s="76">
        <f t="shared" si="0"/>
        <v>509660</v>
      </c>
      <c r="F18" s="90">
        <v>509660</v>
      </c>
      <c r="G18" s="90">
        <v>365460</v>
      </c>
      <c r="H18" s="90">
        <v>37300</v>
      </c>
      <c r="I18" s="90"/>
      <c r="J18" s="76"/>
      <c r="K18" s="89"/>
      <c r="L18" s="99"/>
      <c r="M18" s="90"/>
      <c r="N18" s="90"/>
      <c r="O18" s="90"/>
      <c r="P18" s="76">
        <f t="shared" si="1"/>
        <v>509660</v>
      </c>
    </row>
    <row r="19" spans="1:16" s="54" customFormat="1" ht="42.75" customHeight="1">
      <c r="A19" s="35" t="s">
        <v>140</v>
      </c>
      <c r="B19" s="35" t="s">
        <v>23</v>
      </c>
      <c r="C19" s="36" t="s">
        <v>22</v>
      </c>
      <c r="D19" s="88" t="s">
        <v>141</v>
      </c>
      <c r="E19" s="76">
        <f t="shared" si="0"/>
        <v>301600</v>
      </c>
      <c r="F19" s="90">
        <v>301600</v>
      </c>
      <c r="G19" s="90"/>
      <c r="H19" s="90"/>
      <c r="I19" s="90"/>
      <c r="J19" s="76"/>
      <c r="K19" s="89"/>
      <c r="L19" s="99"/>
      <c r="M19" s="90"/>
      <c r="N19" s="90"/>
      <c r="O19" s="90"/>
      <c r="P19" s="76">
        <f t="shared" si="1"/>
        <v>301600</v>
      </c>
    </row>
    <row r="20" spans="1:16" s="54" customFormat="1" ht="33.75" customHeight="1">
      <c r="A20" s="35" t="s">
        <v>142</v>
      </c>
      <c r="B20" s="35">
        <v>1161</v>
      </c>
      <c r="C20" s="36" t="s">
        <v>15</v>
      </c>
      <c r="D20" s="88" t="s">
        <v>84</v>
      </c>
      <c r="E20" s="76">
        <f t="shared" si="0"/>
        <v>996858</v>
      </c>
      <c r="F20" s="90">
        <v>996858</v>
      </c>
      <c r="G20" s="90">
        <v>812332</v>
      </c>
      <c r="H20" s="90"/>
      <c r="I20" s="90"/>
      <c r="J20" s="76"/>
      <c r="K20" s="89"/>
      <c r="L20" s="99"/>
      <c r="M20" s="90"/>
      <c r="N20" s="90"/>
      <c r="O20" s="90"/>
      <c r="P20" s="76">
        <f t="shared" si="1"/>
        <v>996858</v>
      </c>
    </row>
    <row r="21" spans="1:16" s="54" customFormat="1" ht="42" customHeight="1">
      <c r="A21" s="35" t="s">
        <v>152</v>
      </c>
      <c r="B21" s="35">
        <v>2010</v>
      </c>
      <c r="C21" s="86" t="s">
        <v>116</v>
      </c>
      <c r="D21" s="88" t="s">
        <v>117</v>
      </c>
      <c r="E21" s="76">
        <f t="shared" si="0"/>
        <v>1656010</v>
      </c>
      <c r="F21" s="90">
        <v>1656010</v>
      </c>
      <c r="G21" s="90"/>
      <c r="H21" s="90"/>
      <c r="I21" s="90"/>
      <c r="J21" s="76"/>
      <c r="K21" s="89"/>
      <c r="L21" s="99"/>
      <c r="M21" s="90"/>
      <c r="N21" s="90"/>
      <c r="O21" s="90"/>
      <c r="P21" s="76">
        <f t="shared" si="1"/>
        <v>1656010</v>
      </c>
    </row>
    <row r="22" spans="1:16" s="54" customFormat="1" ht="51.75" customHeight="1">
      <c r="A22" s="35" t="s">
        <v>118</v>
      </c>
      <c r="B22" s="35">
        <v>2111</v>
      </c>
      <c r="C22" s="86" t="s">
        <v>119</v>
      </c>
      <c r="D22" s="87" t="s">
        <v>156</v>
      </c>
      <c r="E22" s="76">
        <f t="shared" si="0"/>
        <v>1046325</v>
      </c>
      <c r="F22" s="90">
        <v>1046325</v>
      </c>
      <c r="G22" s="90"/>
      <c r="H22" s="90"/>
      <c r="I22" s="90"/>
      <c r="J22" s="76">
        <f>L22+O22</f>
        <v>0</v>
      </c>
      <c r="K22" s="89"/>
      <c r="L22" s="90"/>
      <c r="M22" s="90"/>
      <c r="N22" s="90"/>
      <c r="O22" s="90"/>
      <c r="P22" s="76">
        <f t="shared" si="1"/>
        <v>1046325</v>
      </c>
    </row>
    <row r="23" spans="1:16" s="54" customFormat="1" ht="42" customHeight="1">
      <c r="A23" s="35" t="s">
        <v>120</v>
      </c>
      <c r="B23" s="35">
        <v>2151</v>
      </c>
      <c r="C23" s="86" t="s">
        <v>121</v>
      </c>
      <c r="D23" s="87" t="s">
        <v>123</v>
      </c>
      <c r="E23" s="76">
        <f t="shared" si="0"/>
        <v>343000</v>
      </c>
      <c r="F23" s="90">
        <v>343000</v>
      </c>
      <c r="G23" s="90"/>
      <c r="H23" s="90"/>
      <c r="I23" s="90"/>
      <c r="J23" s="76"/>
      <c r="K23" s="89"/>
      <c r="L23" s="90"/>
      <c r="M23" s="90"/>
      <c r="N23" s="90"/>
      <c r="O23" s="90"/>
      <c r="P23" s="76">
        <f t="shared" si="1"/>
        <v>343000</v>
      </c>
    </row>
    <row r="24" spans="1:16" s="54" customFormat="1" ht="21" customHeight="1">
      <c r="A24" s="35"/>
      <c r="B24" s="35"/>
      <c r="C24" s="86"/>
      <c r="D24" s="87" t="s">
        <v>42</v>
      </c>
      <c r="E24" s="76"/>
      <c r="F24" s="90"/>
      <c r="G24" s="90"/>
      <c r="H24" s="90"/>
      <c r="I24" s="90"/>
      <c r="J24" s="76"/>
      <c r="K24" s="89"/>
      <c r="L24" s="90"/>
      <c r="M24" s="90"/>
      <c r="N24" s="90"/>
      <c r="O24" s="90"/>
      <c r="P24" s="76"/>
    </row>
    <row r="25" spans="1:16" s="54" customFormat="1" ht="70.5" customHeight="1">
      <c r="A25" s="35"/>
      <c r="B25" s="35"/>
      <c r="C25" s="86"/>
      <c r="D25" s="87" t="s">
        <v>122</v>
      </c>
      <c r="E25" s="76">
        <f aca="true" t="shared" si="2" ref="E25:E34">F25+I25</f>
        <v>343000</v>
      </c>
      <c r="F25" s="90">
        <v>343000</v>
      </c>
      <c r="G25" s="90"/>
      <c r="H25" s="90"/>
      <c r="I25" s="90"/>
      <c r="J25" s="76"/>
      <c r="K25" s="89"/>
      <c r="L25" s="90"/>
      <c r="M25" s="90"/>
      <c r="N25" s="90"/>
      <c r="O25" s="90"/>
      <c r="P25" s="76">
        <f aca="true" t="shared" si="3" ref="P25:P34">E25+J25</f>
        <v>343000</v>
      </c>
    </row>
    <row r="26" spans="1:16" s="54" customFormat="1" ht="36.75" customHeight="1">
      <c r="A26" s="35" t="s">
        <v>30</v>
      </c>
      <c r="B26" s="35"/>
      <c r="C26" s="36"/>
      <c r="D26" s="38" t="s">
        <v>31</v>
      </c>
      <c r="E26" s="76">
        <f t="shared" si="2"/>
        <v>7148830</v>
      </c>
      <c r="F26" s="90">
        <f>F35+F37+F39+F27+F28+F29+F30+F31+F32+F33+F34</f>
        <v>7148830</v>
      </c>
      <c r="G26" s="90">
        <f>G35+G37+G39+G27+G28+G29+G30+G31+G32+G33+G34</f>
        <v>3901646</v>
      </c>
      <c r="H26" s="90">
        <f>H35+H37+H39+H27+H28+H29+H30+H31+H32+H33+H34</f>
        <v>341530</v>
      </c>
      <c r="I26" s="90">
        <f>I35+I37+I39+I27+I28+I29+I30+I31+I32+I33+I34</f>
        <v>0</v>
      </c>
      <c r="J26" s="76">
        <f>L26+O26</f>
        <v>387100</v>
      </c>
      <c r="K26" s="90">
        <f>K35+K37+K39+K27+K28+K29+K30+K31+K32+K33+K34</f>
        <v>0</v>
      </c>
      <c r="L26" s="90">
        <f>L35+L37+L39+L27+L28+L29+L30+L31+L32+L33+L34</f>
        <v>387100</v>
      </c>
      <c r="M26" s="90">
        <f>M35+M37+M39+M27+M28+M29+M30+M31+M32+M33+M34</f>
        <v>55000</v>
      </c>
      <c r="N26" s="90">
        <f>N35+N37+N39+N27+N28+N29+N30+N31+N32+N33+N34</f>
        <v>0</v>
      </c>
      <c r="O26" s="90">
        <f>O35+O37+O39+O27+O28+O29+O30+O31+O32+O33+O34</f>
        <v>0</v>
      </c>
      <c r="P26" s="76">
        <f t="shared" si="3"/>
        <v>7535930</v>
      </c>
    </row>
    <row r="27" spans="1:16" s="54" customFormat="1" ht="36.75" customHeight="1">
      <c r="A27" s="27" t="s">
        <v>131</v>
      </c>
      <c r="B27" s="109">
        <v>3032</v>
      </c>
      <c r="C27" s="113">
        <v>1070</v>
      </c>
      <c r="D27" s="110" t="s">
        <v>132</v>
      </c>
      <c r="E27" s="76">
        <f t="shared" si="2"/>
        <v>65000</v>
      </c>
      <c r="F27" s="90">
        <v>65000</v>
      </c>
      <c r="G27" s="90"/>
      <c r="H27" s="90"/>
      <c r="I27" s="90"/>
      <c r="J27" s="76"/>
      <c r="K27" s="90"/>
      <c r="L27" s="90"/>
      <c r="M27" s="90"/>
      <c r="N27" s="90"/>
      <c r="O27" s="90"/>
      <c r="P27" s="76">
        <f t="shared" si="3"/>
        <v>65000</v>
      </c>
    </row>
    <row r="28" spans="1:16" s="54" customFormat="1" ht="48" customHeight="1">
      <c r="A28" s="27" t="s">
        <v>130</v>
      </c>
      <c r="B28" s="109">
        <v>3033</v>
      </c>
      <c r="C28" s="113">
        <v>1070</v>
      </c>
      <c r="D28" s="110" t="s">
        <v>133</v>
      </c>
      <c r="E28" s="76">
        <f t="shared" si="2"/>
        <v>5000</v>
      </c>
      <c r="F28" s="90">
        <v>5000</v>
      </c>
      <c r="G28" s="90"/>
      <c r="H28" s="90"/>
      <c r="I28" s="90"/>
      <c r="J28" s="76"/>
      <c r="K28" s="90"/>
      <c r="L28" s="90"/>
      <c r="M28" s="90"/>
      <c r="N28" s="90"/>
      <c r="O28" s="90"/>
      <c r="P28" s="76">
        <f t="shared" si="3"/>
        <v>5000</v>
      </c>
    </row>
    <row r="29" spans="1:16" s="54" customFormat="1" ht="52.5" customHeight="1">
      <c r="A29" s="27" t="s">
        <v>134</v>
      </c>
      <c r="B29" s="109">
        <v>3035</v>
      </c>
      <c r="C29" s="113">
        <v>1070</v>
      </c>
      <c r="D29" s="110" t="s">
        <v>135</v>
      </c>
      <c r="E29" s="76">
        <f t="shared" si="2"/>
        <v>45000</v>
      </c>
      <c r="F29" s="90">
        <v>45000</v>
      </c>
      <c r="G29" s="90"/>
      <c r="H29" s="90"/>
      <c r="I29" s="90"/>
      <c r="J29" s="76"/>
      <c r="K29" s="90"/>
      <c r="L29" s="90"/>
      <c r="M29" s="90"/>
      <c r="N29" s="90"/>
      <c r="O29" s="90"/>
      <c r="P29" s="76">
        <f t="shared" si="3"/>
        <v>45000</v>
      </c>
    </row>
    <row r="30" spans="1:16" s="54" customFormat="1" ht="46.5" customHeight="1">
      <c r="A30" s="27" t="s">
        <v>124</v>
      </c>
      <c r="B30" s="109">
        <v>3050</v>
      </c>
      <c r="C30" s="28" t="s">
        <v>125</v>
      </c>
      <c r="D30" s="110" t="s">
        <v>126</v>
      </c>
      <c r="E30" s="76">
        <f t="shared" si="2"/>
        <v>98800</v>
      </c>
      <c r="F30" s="90">
        <v>98800</v>
      </c>
      <c r="G30" s="90"/>
      <c r="H30" s="90"/>
      <c r="I30" s="90"/>
      <c r="J30" s="76"/>
      <c r="K30" s="90"/>
      <c r="L30" s="90"/>
      <c r="M30" s="90"/>
      <c r="N30" s="90"/>
      <c r="O30" s="90"/>
      <c r="P30" s="76">
        <f t="shared" si="3"/>
        <v>98800</v>
      </c>
    </row>
    <row r="31" spans="1:16" s="54" customFormat="1" ht="46.5" customHeight="1">
      <c r="A31" s="27" t="s">
        <v>127</v>
      </c>
      <c r="B31" s="109">
        <v>3090</v>
      </c>
      <c r="C31" s="111">
        <v>1030</v>
      </c>
      <c r="D31" s="110" t="s">
        <v>128</v>
      </c>
      <c r="E31" s="76">
        <f t="shared" si="2"/>
        <v>14100</v>
      </c>
      <c r="F31" s="90">
        <v>14100</v>
      </c>
      <c r="G31" s="90"/>
      <c r="H31" s="90"/>
      <c r="I31" s="90"/>
      <c r="J31" s="76"/>
      <c r="K31" s="90"/>
      <c r="L31" s="90"/>
      <c r="M31" s="90"/>
      <c r="N31" s="90"/>
      <c r="O31" s="90"/>
      <c r="P31" s="76">
        <f t="shared" si="3"/>
        <v>14100</v>
      </c>
    </row>
    <row r="32" spans="1:16" s="54" customFormat="1" ht="67.5" customHeight="1">
      <c r="A32" s="27" t="s">
        <v>138</v>
      </c>
      <c r="B32" s="109">
        <v>3104</v>
      </c>
      <c r="C32" s="111">
        <v>1020</v>
      </c>
      <c r="D32" s="110" t="s">
        <v>139</v>
      </c>
      <c r="E32" s="76">
        <f t="shared" si="2"/>
        <v>5876130</v>
      </c>
      <c r="F32" s="90">
        <f>6017230-141100</f>
        <v>5876130</v>
      </c>
      <c r="G32" s="90">
        <f>4061200-159554</f>
        <v>3901646</v>
      </c>
      <c r="H32" s="90">
        <v>341530</v>
      </c>
      <c r="I32" s="90"/>
      <c r="J32" s="76">
        <f>L32+O32</f>
        <v>387100</v>
      </c>
      <c r="K32" s="90"/>
      <c r="L32" s="90">
        <f>87100+300000</f>
        <v>387100</v>
      </c>
      <c r="M32" s="90">
        <v>55000</v>
      </c>
      <c r="N32" s="90"/>
      <c r="O32" s="90"/>
      <c r="P32" s="76">
        <f t="shared" si="3"/>
        <v>6263230</v>
      </c>
    </row>
    <row r="33" spans="1:16" s="54" customFormat="1" ht="102" customHeight="1">
      <c r="A33" s="27" t="s">
        <v>136</v>
      </c>
      <c r="B33" s="109">
        <v>3160</v>
      </c>
      <c r="C33" s="111">
        <v>1010</v>
      </c>
      <c r="D33" s="110" t="s">
        <v>137</v>
      </c>
      <c r="E33" s="76">
        <f t="shared" si="2"/>
        <v>220000</v>
      </c>
      <c r="F33" s="90">
        <v>220000</v>
      </c>
      <c r="G33" s="90"/>
      <c r="H33" s="90"/>
      <c r="I33" s="90"/>
      <c r="J33" s="76"/>
      <c r="K33" s="90"/>
      <c r="L33" s="90"/>
      <c r="M33" s="90"/>
      <c r="N33" s="90"/>
      <c r="O33" s="90"/>
      <c r="P33" s="76">
        <f t="shared" si="3"/>
        <v>220000</v>
      </c>
    </row>
    <row r="34" spans="1:16" s="54" customFormat="1" ht="63" customHeight="1">
      <c r="A34" s="112" t="s">
        <v>129</v>
      </c>
      <c r="B34" s="109">
        <v>3171</v>
      </c>
      <c r="C34" s="111">
        <v>1010</v>
      </c>
      <c r="D34" s="110" t="s">
        <v>151</v>
      </c>
      <c r="E34" s="76">
        <f t="shared" si="2"/>
        <v>13300</v>
      </c>
      <c r="F34" s="90">
        <v>13300</v>
      </c>
      <c r="G34" s="90"/>
      <c r="H34" s="90"/>
      <c r="I34" s="90"/>
      <c r="J34" s="76"/>
      <c r="K34" s="90"/>
      <c r="L34" s="90"/>
      <c r="M34" s="90"/>
      <c r="N34" s="90"/>
      <c r="O34" s="90"/>
      <c r="P34" s="76">
        <f t="shared" si="3"/>
        <v>13300</v>
      </c>
    </row>
    <row r="35" spans="1:16" s="54" customFormat="1" ht="87.75" customHeight="1">
      <c r="A35" s="27" t="s">
        <v>51</v>
      </c>
      <c r="B35" s="27">
        <v>3180</v>
      </c>
      <c r="C35" s="28" t="s">
        <v>39</v>
      </c>
      <c r="D35" s="31" t="s">
        <v>50</v>
      </c>
      <c r="E35" s="76">
        <f>F35+I35</f>
        <v>35000</v>
      </c>
      <c r="F35" s="90">
        <f>45000-10000</f>
        <v>35000</v>
      </c>
      <c r="G35" s="90"/>
      <c r="H35" s="90"/>
      <c r="I35" s="90"/>
      <c r="J35" s="76"/>
      <c r="K35" s="89"/>
      <c r="L35" s="90"/>
      <c r="M35" s="90"/>
      <c r="N35" s="90"/>
      <c r="O35" s="90"/>
      <c r="P35" s="76">
        <f>E35+J35</f>
        <v>35000</v>
      </c>
    </row>
    <row r="36" spans="1:16" s="54" customFormat="1" ht="34.5" customHeight="1">
      <c r="A36" s="27"/>
      <c r="B36" s="29"/>
      <c r="C36" s="30"/>
      <c r="D36" s="40"/>
      <c r="E36" s="76"/>
      <c r="F36" s="90"/>
      <c r="G36" s="90"/>
      <c r="H36" s="90"/>
      <c r="I36" s="90"/>
      <c r="J36" s="76"/>
      <c r="K36" s="89"/>
      <c r="L36" s="90"/>
      <c r="M36" s="90"/>
      <c r="N36" s="90"/>
      <c r="O36" s="90"/>
      <c r="P36" s="76"/>
    </row>
    <row r="37" spans="1:16" s="54" customFormat="1" ht="25.5">
      <c r="A37" s="24" t="s">
        <v>88</v>
      </c>
      <c r="B37" s="24" t="s">
        <v>89</v>
      </c>
      <c r="C37" s="17" t="s">
        <v>16</v>
      </c>
      <c r="D37" s="25" t="s">
        <v>36</v>
      </c>
      <c r="E37" s="76">
        <f>I37+F37</f>
        <v>444200</v>
      </c>
      <c r="F37" s="90">
        <f>211000+120000+23200+30000+60000</f>
        <v>444200</v>
      </c>
      <c r="G37" s="90"/>
      <c r="H37" s="90"/>
      <c r="I37" s="90"/>
      <c r="J37" s="76"/>
      <c r="K37" s="89"/>
      <c r="L37" s="90"/>
      <c r="M37" s="90"/>
      <c r="N37" s="90"/>
      <c r="O37" s="90"/>
      <c r="P37" s="76">
        <f aca="true" t="shared" si="4" ref="P37:P49">E37+J37</f>
        <v>444200</v>
      </c>
    </row>
    <row r="38" spans="1:16" s="54" customFormat="1" ht="27" customHeight="1">
      <c r="A38" s="35"/>
      <c r="B38" s="35"/>
      <c r="C38" s="36"/>
      <c r="D38" s="39"/>
      <c r="E38" s="76"/>
      <c r="F38" s="90"/>
      <c r="G38" s="90"/>
      <c r="H38" s="90"/>
      <c r="I38" s="90"/>
      <c r="J38" s="76"/>
      <c r="K38" s="89"/>
      <c r="L38" s="90"/>
      <c r="M38" s="90"/>
      <c r="N38" s="90"/>
      <c r="O38" s="90"/>
      <c r="P38" s="76"/>
    </row>
    <row r="39" spans="1:16" s="54" customFormat="1" ht="25.5">
      <c r="A39" s="35" t="s">
        <v>79</v>
      </c>
      <c r="B39" s="35">
        <v>3242</v>
      </c>
      <c r="C39" s="36" t="s">
        <v>17</v>
      </c>
      <c r="D39" s="38" t="s">
        <v>78</v>
      </c>
      <c r="E39" s="76">
        <f>F39+I39</f>
        <v>332300</v>
      </c>
      <c r="F39" s="90">
        <f>312000+20300</f>
        <v>332300</v>
      </c>
      <c r="G39" s="90">
        <v>0</v>
      </c>
      <c r="H39" s="90">
        <v>0</v>
      </c>
      <c r="I39" s="90">
        <v>0</v>
      </c>
      <c r="J39" s="76">
        <v>0</v>
      </c>
      <c r="K39" s="89"/>
      <c r="L39" s="90">
        <v>0</v>
      </c>
      <c r="M39" s="90">
        <v>0</v>
      </c>
      <c r="N39" s="90">
        <v>0</v>
      </c>
      <c r="O39" s="90">
        <v>0</v>
      </c>
      <c r="P39" s="76">
        <f t="shared" si="4"/>
        <v>332300</v>
      </c>
    </row>
    <row r="40" spans="1:16" s="54" customFormat="1" ht="12.75" customHeight="1">
      <c r="A40" s="35"/>
      <c r="B40" s="35"/>
      <c r="C40" s="36"/>
      <c r="D40" s="38"/>
      <c r="E40" s="76"/>
      <c r="F40" s="90"/>
      <c r="G40" s="90"/>
      <c r="H40" s="90"/>
      <c r="I40" s="90"/>
      <c r="J40" s="76"/>
      <c r="K40" s="89"/>
      <c r="L40" s="90"/>
      <c r="M40" s="90"/>
      <c r="N40" s="90"/>
      <c r="O40" s="90"/>
      <c r="P40" s="76"/>
    </row>
    <row r="41" spans="1:16" s="54" customFormat="1" ht="2.25" customHeight="1">
      <c r="A41" s="35"/>
      <c r="B41" s="35"/>
      <c r="C41" s="36"/>
      <c r="D41" s="39"/>
      <c r="E41" s="76"/>
      <c r="F41" s="90"/>
      <c r="G41" s="90"/>
      <c r="H41" s="90"/>
      <c r="I41" s="90"/>
      <c r="J41" s="76"/>
      <c r="K41" s="89"/>
      <c r="L41" s="90"/>
      <c r="M41" s="90"/>
      <c r="N41" s="90"/>
      <c r="O41" s="90"/>
      <c r="P41" s="76"/>
    </row>
    <row r="42" spans="1:16" s="54" customFormat="1" ht="22.5" customHeight="1">
      <c r="A42" s="35" t="s">
        <v>80</v>
      </c>
      <c r="B42" s="35">
        <v>4082</v>
      </c>
      <c r="C42" s="67" t="s">
        <v>19</v>
      </c>
      <c r="D42" s="38" t="s">
        <v>81</v>
      </c>
      <c r="E42" s="76">
        <f>F42</f>
        <v>30000</v>
      </c>
      <c r="F42" s="90">
        <v>30000</v>
      </c>
      <c r="G42" s="90"/>
      <c r="H42" s="90"/>
      <c r="I42" s="90"/>
      <c r="J42" s="76"/>
      <c r="K42" s="89"/>
      <c r="L42" s="90"/>
      <c r="M42" s="90"/>
      <c r="N42" s="90"/>
      <c r="O42" s="90"/>
      <c r="P42" s="76">
        <f>E42+J42</f>
        <v>30000</v>
      </c>
    </row>
    <row r="43" spans="1:16" s="54" customFormat="1" ht="36.75" customHeight="1">
      <c r="A43" s="35" t="s">
        <v>96</v>
      </c>
      <c r="B43" s="35">
        <v>6013</v>
      </c>
      <c r="C43" s="36" t="s">
        <v>21</v>
      </c>
      <c r="D43" s="38" t="s">
        <v>97</v>
      </c>
      <c r="E43" s="76">
        <f>F43</f>
        <v>449000</v>
      </c>
      <c r="F43" s="90">
        <f>134000+315000</f>
        <v>449000</v>
      </c>
      <c r="G43" s="90"/>
      <c r="H43" s="90"/>
      <c r="I43" s="90"/>
      <c r="J43" s="76">
        <f>L43+O43</f>
        <v>0</v>
      </c>
      <c r="K43" s="89"/>
      <c r="L43" s="89"/>
      <c r="M43" s="89"/>
      <c r="N43" s="89"/>
      <c r="O43" s="89"/>
      <c r="P43" s="76">
        <f>E43+J43</f>
        <v>449000</v>
      </c>
    </row>
    <row r="44" spans="1:16" s="54" customFormat="1" ht="25.5">
      <c r="A44" s="35" t="s">
        <v>52</v>
      </c>
      <c r="B44" s="35" t="s">
        <v>53</v>
      </c>
      <c r="C44" s="36" t="s">
        <v>21</v>
      </c>
      <c r="D44" s="38" t="s">
        <v>54</v>
      </c>
      <c r="E44" s="76">
        <f>F44+I44</f>
        <v>8662945</v>
      </c>
      <c r="F44" s="90">
        <f>6969345+693600+1000000</f>
        <v>8662945</v>
      </c>
      <c r="G44" s="90">
        <v>112500</v>
      </c>
      <c r="H44" s="90">
        <v>1012730</v>
      </c>
      <c r="I44" s="90">
        <v>0</v>
      </c>
      <c r="J44" s="76">
        <f>L44+O44</f>
        <v>0</v>
      </c>
      <c r="K44" s="89"/>
      <c r="L44" s="90"/>
      <c r="M44" s="90"/>
      <c r="N44" s="90"/>
      <c r="O44" s="90"/>
      <c r="P44" s="76">
        <f t="shared" si="4"/>
        <v>8662945</v>
      </c>
    </row>
    <row r="45" spans="1:16" s="54" customFormat="1" ht="25.5">
      <c r="A45" s="35" t="s">
        <v>58</v>
      </c>
      <c r="B45" s="35" t="s">
        <v>59</v>
      </c>
      <c r="C45" s="36" t="s">
        <v>60</v>
      </c>
      <c r="D45" s="38" t="s">
        <v>61</v>
      </c>
      <c r="E45" s="76">
        <f>F45+I45</f>
        <v>10000</v>
      </c>
      <c r="F45" s="90">
        <v>10000</v>
      </c>
      <c r="G45" s="99"/>
      <c r="H45" s="99"/>
      <c r="I45" s="99"/>
      <c r="J45" s="76">
        <f>L45+O45</f>
        <v>0</v>
      </c>
      <c r="K45" s="89"/>
      <c r="L45" s="90"/>
      <c r="M45" s="90"/>
      <c r="N45" s="90"/>
      <c r="O45" s="90"/>
      <c r="P45" s="76">
        <f t="shared" si="4"/>
        <v>10000</v>
      </c>
    </row>
    <row r="46" spans="1:16" s="54" customFormat="1" ht="30.75" customHeight="1">
      <c r="A46" s="35" t="s">
        <v>107</v>
      </c>
      <c r="B46" s="35">
        <v>7130</v>
      </c>
      <c r="C46" s="15" t="s">
        <v>108</v>
      </c>
      <c r="D46" s="38" t="s">
        <v>109</v>
      </c>
      <c r="E46" s="76">
        <f>F46+I46</f>
        <v>150000</v>
      </c>
      <c r="F46" s="90">
        <v>150000</v>
      </c>
      <c r="G46" s="99"/>
      <c r="H46" s="99"/>
      <c r="I46" s="99"/>
      <c r="J46" s="76"/>
      <c r="K46" s="89"/>
      <c r="L46" s="90"/>
      <c r="M46" s="90"/>
      <c r="N46" s="90"/>
      <c r="O46" s="90"/>
      <c r="P46" s="76">
        <f t="shared" si="4"/>
        <v>150000</v>
      </c>
    </row>
    <row r="47" spans="1:16" s="54" customFormat="1" ht="25.5">
      <c r="A47" s="35" t="s">
        <v>55</v>
      </c>
      <c r="B47" s="58">
        <v>8230</v>
      </c>
      <c r="C47" s="65" t="s">
        <v>56</v>
      </c>
      <c r="D47" s="85" t="s">
        <v>57</v>
      </c>
      <c r="E47" s="76">
        <f>F47+I47</f>
        <v>1091913</v>
      </c>
      <c r="F47" s="90">
        <v>1091913</v>
      </c>
      <c r="G47" s="90">
        <v>823446</v>
      </c>
      <c r="H47" s="90"/>
      <c r="I47" s="90"/>
      <c r="J47" s="76"/>
      <c r="K47" s="89"/>
      <c r="L47" s="90"/>
      <c r="M47" s="90"/>
      <c r="N47" s="90"/>
      <c r="O47" s="90"/>
      <c r="P47" s="76">
        <f t="shared" si="4"/>
        <v>1091913</v>
      </c>
    </row>
    <row r="48" spans="1:16" s="54" customFormat="1" ht="12.75">
      <c r="A48" s="35"/>
      <c r="B48" s="58"/>
      <c r="C48" s="65"/>
      <c r="D48" s="84"/>
      <c r="E48" s="76"/>
      <c r="F48" s="90"/>
      <c r="G48" s="90"/>
      <c r="H48" s="90"/>
      <c r="I48" s="90"/>
      <c r="J48" s="100"/>
      <c r="K48" s="101"/>
      <c r="L48" s="90"/>
      <c r="M48" s="90"/>
      <c r="N48" s="90"/>
      <c r="O48" s="90"/>
      <c r="P48" s="76"/>
    </row>
    <row r="49" spans="1:16" s="54" customFormat="1" ht="39.75" customHeight="1">
      <c r="A49" s="35" t="s">
        <v>62</v>
      </c>
      <c r="B49" s="58">
        <v>8340</v>
      </c>
      <c r="C49" s="65" t="s">
        <v>24</v>
      </c>
      <c r="D49" s="64" t="s">
        <v>63</v>
      </c>
      <c r="E49" s="76"/>
      <c r="F49" s="90"/>
      <c r="G49" s="90"/>
      <c r="H49" s="90"/>
      <c r="I49" s="90"/>
      <c r="J49" s="100">
        <f>L49+O49</f>
        <v>102000</v>
      </c>
      <c r="K49" s="101"/>
      <c r="L49" s="90">
        <v>102000</v>
      </c>
      <c r="M49" s="90"/>
      <c r="N49" s="90"/>
      <c r="O49" s="90"/>
      <c r="P49" s="76">
        <f t="shared" si="4"/>
        <v>102000</v>
      </c>
    </row>
    <row r="50" spans="1:16" s="54" customFormat="1" ht="12.75">
      <c r="A50" s="41"/>
      <c r="B50" s="42" t="s">
        <v>25</v>
      </c>
      <c r="C50" s="43"/>
      <c r="D50" s="37" t="s">
        <v>35</v>
      </c>
      <c r="E50" s="76">
        <f>F50+I50</f>
        <v>43076436</v>
      </c>
      <c r="F50" s="76">
        <f>F17+F26+F42+F43+F44+F45+F47+F49+F46+F22+F23+F21+F19+F18+F20</f>
        <v>43076436</v>
      </c>
      <c r="G50" s="76">
        <f>G17+G26+G42+G43+G44+G45+G47+G49+G46+G22+G23+G21+G19+G18+G20</f>
        <v>21563692</v>
      </c>
      <c r="H50" s="76">
        <f>H17+H26+H42+H43+H44+H45+H47+H49+H46+H22+H23+H21+H19+H18+H20</f>
        <v>1995207</v>
      </c>
      <c r="I50" s="76">
        <f>I17+I26+I42+I43+I44+I45+I47+I49+I46+I22+I23+I21+I19+I18+I20</f>
        <v>0</v>
      </c>
      <c r="J50" s="76">
        <f>L50+O50</f>
        <v>494139</v>
      </c>
      <c r="K50" s="76">
        <f>K17+K26+K42+K43+K44+K45+K47+K49+K46+K22+K23+K21+K19+K18</f>
        <v>0</v>
      </c>
      <c r="L50" s="76">
        <f>L17+L26+L42+L43+L44+L45+L47+L49+L46+L22+L23+L21+L19+L18</f>
        <v>494139</v>
      </c>
      <c r="M50" s="76">
        <f>M17+M26+M42+M43+M44+M45+M47+M49+M46+M22+M23+M21+M19+M18</f>
        <v>55000</v>
      </c>
      <c r="N50" s="76">
        <f>N17+N26+N42+N43+N44+N45+N47+N49+N46+N22+N23+N21+N19+N18</f>
        <v>0</v>
      </c>
      <c r="O50" s="76">
        <f>O17+O26+O42+O43+O44+O45+O47+O49+O46+O22+O23+O21+O19+O18</f>
        <v>0</v>
      </c>
      <c r="P50" s="76">
        <f>E50+J50</f>
        <v>43570575</v>
      </c>
    </row>
    <row r="51" spans="1:16" ht="39.75" customHeight="1">
      <c r="A51" s="14" t="s">
        <v>64</v>
      </c>
      <c r="B51" s="14"/>
      <c r="C51" s="15"/>
      <c r="D51" s="16" t="s">
        <v>33</v>
      </c>
      <c r="E51" s="52"/>
      <c r="F51" s="52"/>
      <c r="G51" s="52"/>
      <c r="H51" s="52"/>
      <c r="I51" s="52"/>
      <c r="J51" s="52"/>
      <c r="K51" s="71"/>
      <c r="L51" s="52"/>
      <c r="M51" s="52"/>
      <c r="N51" s="52"/>
      <c r="O51" s="52"/>
      <c r="P51" s="53"/>
    </row>
    <row r="52" spans="1:16" ht="38.25">
      <c r="A52" s="14" t="s">
        <v>65</v>
      </c>
      <c r="B52" s="14"/>
      <c r="C52" s="15"/>
      <c r="D52" s="16" t="s">
        <v>33</v>
      </c>
      <c r="E52" s="52"/>
      <c r="F52" s="52"/>
      <c r="G52" s="52"/>
      <c r="H52" s="52"/>
      <c r="I52" s="52"/>
      <c r="J52" s="52"/>
      <c r="K52" s="71"/>
      <c r="L52" s="52"/>
      <c r="M52" s="52"/>
      <c r="N52" s="52"/>
      <c r="O52" s="52"/>
      <c r="P52" s="53"/>
    </row>
    <row r="53" spans="1:16" s="54" customFormat="1" ht="67.5" customHeight="1">
      <c r="A53" s="14" t="s">
        <v>66</v>
      </c>
      <c r="B53" s="24" t="s">
        <v>46</v>
      </c>
      <c r="C53" s="15" t="s">
        <v>12</v>
      </c>
      <c r="D53" s="50" t="s">
        <v>67</v>
      </c>
      <c r="E53" s="97">
        <f>F53+I53</f>
        <v>835761</v>
      </c>
      <c r="F53" s="97">
        <f>795275+26700+13786</f>
        <v>835761</v>
      </c>
      <c r="G53" s="97">
        <f>641425+21900+11300</f>
        <v>674625</v>
      </c>
      <c r="H53" s="97">
        <v>0</v>
      </c>
      <c r="I53" s="97"/>
      <c r="J53" s="97">
        <f>L53+O53</f>
        <v>0</v>
      </c>
      <c r="K53" s="102"/>
      <c r="L53" s="97"/>
      <c r="M53" s="97"/>
      <c r="N53" s="97"/>
      <c r="O53" s="97"/>
      <c r="P53" s="97">
        <f aca="true" t="shared" si="5" ref="P53:P70">J53+E53</f>
        <v>835761</v>
      </c>
    </row>
    <row r="54" spans="1:16" s="54" customFormat="1" ht="19.5" customHeight="1">
      <c r="A54" s="14" t="s">
        <v>68</v>
      </c>
      <c r="B54" s="24"/>
      <c r="C54" s="17"/>
      <c r="D54" s="18" t="s">
        <v>29</v>
      </c>
      <c r="E54" s="97">
        <f>F54+I54</f>
        <v>123023321</v>
      </c>
      <c r="F54" s="97">
        <f>F55+F58+F62+F63+F64+F66+F67</f>
        <v>123023321</v>
      </c>
      <c r="G54" s="97">
        <f>G55+G58+G62+G63+G64+G66+G67</f>
        <v>92267965</v>
      </c>
      <c r="H54" s="97">
        <f>H55+H58+H62+H63+H64+H66+H67</f>
        <v>5121384</v>
      </c>
      <c r="I54" s="97">
        <f>I55+I58+I62+I63+I64+I66+I67</f>
        <v>0</v>
      </c>
      <c r="J54" s="97">
        <f>L54+O54</f>
        <v>3185382</v>
      </c>
      <c r="K54" s="97">
        <f>K55+K58+K62+K63+K64+K66+K67</f>
        <v>177799</v>
      </c>
      <c r="L54" s="97">
        <f>L55+L58+L62+L63+L64+L66+L67</f>
        <v>3007583</v>
      </c>
      <c r="M54" s="97">
        <f>M55+M58+M62+M63+M64+M66+M67</f>
        <v>0</v>
      </c>
      <c r="N54" s="97">
        <f>N55+N58+N62+N63+N64+N66+N67</f>
        <v>0</v>
      </c>
      <c r="O54" s="97">
        <f>O55+O58+O62+O63+O64+O66+O67</f>
        <v>177799</v>
      </c>
      <c r="P54" s="97">
        <f t="shared" si="5"/>
        <v>126208703</v>
      </c>
    </row>
    <row r="55" spans="1:16" s="54" customFormat="1" ht="24.75" customHeight="1">
      <c r="A55" s="14" t="s">
        <v>69</v>
      </c>
      <c r="B55" s="24" t="s">
        <v>14</v>
      </c>
      <c r="C55" s="17" t="s">
        <v>13</v>
      </c>
      <c r="D55" s="19" t="s">
        <v>70</v>
      </c>
      <c r="E55" s="97">
        <f>F55+I55</f>
        <v>25020930</v>
      </c>
      <c r="F55" s="97">
        <f>24967289-8000+61641</f>
        <v>25020930</v>
      </c>
      <c r="G55" s="97">
        <f>18107750+38865</f>
        <v>18146615</v>
      </c>
      <c r="H55" s="97">
        <v>1306014</v>
      </c>
      <c r="I55" s="97"/>
      <c r="J55" s="97">
        <f>L55+O55</f>
        <v>1551590</v>
      </c>
      <c r="K55" s="102">
        <f>8000+38590</f>
        <v>46590</v>
      </c>
      <c r="L55" s="97">
        <v>1505000</v>
      </c>
      <c r="M55" s="104"/>
      <c r="N55" s="104"/>
      <c r="O55" s="97">
        <f>8000+38590</f>
        <v>46590</v>
      </c>
      <c r="P55" s="97">
        <f>J55+E55</f>
        <v>26572520</v>
      </c>
    </row>
    <row r="56" spans="1:16" s="54" customFormat="1" ht="24.75" customHeight="1">
      <c r="A56" s="14"/>
      <c r="B56" s="24"/>
      <c r="C56" s="17"/>
      <c r="D56" s="19" t="s">
        <v>42</v>
      </c>
      <c r="E56" s="97"/>
      <c r="F56" s="97"/>
      <c r="G56" s="97"/>
      <c r="H56" s="97"/>
      <c r="I56" s="97"/>
      <c r="J56" s="97"/>
      <c r="K56" s="102"/>
      <c r="L56" s="97"/>
      <c r="M56" s="97"/>
      <c r="N56" s="97"/>
      <c r="O56" s="97"/>
      <c r="P56" s="97"/>
    </row>
    <row r="57" spans="1:16" s="54" customFormat="1" ht="75.75" customHeight="1">
      <c r="A57" s="14"/>
      <c r="B57" s="24"/>
      <c r="C57" s="17"/>
      <c r="D57" s="19" t="s">
        <v>93</v>
      </c>
      <c r="E57" s="97">
        <f>F57+I57</f>
        <v>61641</v>
      </c>
      <c r="F57" s="97">
        <f>61641</f>
        <v>61641</v>
      </c>
      <c r="G57" s="97">
        <v>38865</v>
      </c>
      <c r="H57" s="97"/>
      <c r="I57" s="97"/>
      <c r="J57" s="97">
        <f>L57+O57</f>
        <v>38590</v>
      </c>
      <c r="K57" s="102">
        <v>38590</v>
      </c>
      <c r="L57" s="97"/>
      <c r="M57" s="97"/>
      <c r="N57" s="97"/>
      <c r="O57" s="97">
        <v>38590</v>
      </c>
      <c r="P57" s="97">
        <f>J57+E57</f>
        <v>100231</v>
      </c>
    </row>
    <row r="58" spans="1:16" s="54" customFormat="1" ht="63" customHeight="1">
      <c r="A58" s="14" t="s">
        <v>71</v>
      </c>
      <c r="B58" s="24" t="s">
        <v>40</v>
      </c>
      <c r="C58" s="17" t="s">
        <v>41</v>
      </c>
      <c r="D58" s="19" t="s">
        <v>104</v>
      </c>
      <c r="E58" s="81">
        <f>F58+I58</f>
        <v>87389803</v>
      </c>
      <c r="F58" s="81">
        <f>87116819+272984</f>
        <v>87389803</v>
      </c>
      <c r="G58" s="81">
        <f>66939608+172120</f>
        <v>67111728</v>
      </c>
      <c r="H58" s="81">
        <v>3471722</v>
      </c>
      <c r="I58" s="81"/>
      <c r="J58" s="97">
        <f>L58+O58</f>
        <v>1633791</v>
      </c>
      <c r="K58" s="102">
        <v>131209</v>
      </c>
      <c r="L58" s="97">
        <f>1500000+2582</f>
        <v>1502582</v>
      </c>
      <c r="M58" s="97"/>
      <c r="N58" s="97"/>
      <c r="O58" s="97">
        <v>131209</v>
      </c>
      <c r="P58" s="97">
        <f>J58+E58</f>
        <v>89023594</v>
      </c>
    </row>
    <row r="59" spans="1:16" s="54" customFormat="1" ht="15" customHeight="1">
      <c r="A59" s="14"/>
      <c r="B59" s="24"/>
      <c r="C59" s="17"/>
      <c r="D59" s="19" t="s">
        <v>42</v>
      </c>
      <c r="E59" s="81"/>
      <c r="F59" s="103"/>
      <c r="G59" s="103"/>
      <c r="H59" s="103"/>
      <c r="I59" s="103"/>
      <c r="J59" s="104"/>
      <c r="K59" s="105"/>
      <c r="L59" s="104"/>
      <c r="M59" s="104"/>
      <c r="N59" s="104"/>
      <c r="O59" s="104"/>
      <c r="P59" s="104"/>
    </row>
    <row r="60" spans="1:16" s="54" customFormat="1" ht="33" customHeight="1">
      <c r="A60" s="14"/>
      <c r="B60" s="24"/>
      <c r="C60" s="17"/>
      <c r="D60" s="19" t="s">
        <v>43</v>
      </c>
      <c r="E60" s="81">
        <f>F60+I60</f>
        <v>63898000</v>
      </c>
      <c r="F60" s="81">
        <v>63898000</v>
      </c>
      <c r="G60" s="81">
        <v>52375400</v>
      </c>
      <c r="H60" s="81"/>
      <c r="I60" s="81"/>
      <c r="J60" s="97"/>
      <c r="K60" s="102"/>
      <c r="L60" s="97"/>
      <c r="M60" s="97"/>
      <c r="N60" s="97"/>
      <c r="O60" s="97"/>
      <c r="P60" s="97">
        <f t="shared" si="5"/>
        <v>63898000</v>
      </c>
    </row>
    <row r="61" spans="1:16" s="54" customFormat="1" ht="72.75" customHeight="1">
      <c r="A61" s="14"/>
      <c r="B61" s="24"/>
      <c r="C61" s="17"/>
      <c r="D61" s="19" t="s">
        <v>93</v>
      </c>
      <c r="E61" s="81">
        <f>F61+I61</f>
        <v>272984</v>
      </c>
      <c r="F61" s="81">
        <v>272984</v>
      </c>
      <c r="G61" s="81">
        <v>172120</v>
      </c>
      <c r="H61" s="81"/>
      <c r="I61" s="81"/>
      <c r="J61" s="97">
        <f>L61+O61</f>
        <v>131209</v>
      </c>
      <c r="K61" s="102">
        <v>131209</v>
      </c>
      <c r="L61" s="97"/>
      <c r="M61" s="97"/>
      <c r="N61" s="97"/>
      <c r="O61" s="97">
        <v>131209</v>
      </c>
      <c r="P61" s="97">
        <f t="shared" si="5"/>
        <v>404193</v>
      </c>
    </row>
    <row r="62" spans="1:16" s="54" customFormat="1" ht="50.25" customHeight="1">
      <c r="A62" s="14" t="s">
        <v>72</v>
      </c>
      <c r="B62" s="24" t="s">
        <v>17</v>
      </c>
      <c r="C62" s="17" t="s">
        <v>44</v>
      </c>
      <c r="D62" s="19" t="s">
        <v>105</v>
      </c>
      <c r="E62" s="81">
        <f aca="true" t="shared" si="6" ref="E62:E72">F62+I62</f>
        <v>3927640</v>
      </c>
      <c r="F62" s="81">
        <f>4243460-315820</f>
        <v>3927640</v>
      </c>
      <c r="G62" s="81">
        <f>3228860-349020</f>
        <v>2879840</v>
      </c>
      <c r="H62" s="81">
        <v>212500</v>
      </c>
      <c r="I62" s="81"/>
      <c r="J62" s="97">
        <f>L62+O62</f>
        <v>1</v>
      </c>
      <c r="K62" s="102"/>
      <c r="L62" s="97">
        <v>1</v>
      </c>
      <c r="M62" s="97"/>
      <c r="N62" s="97"/>
      <c r="O62" s="97"/>
      <c r="P62" s="97">
        <f t="shared" si="5"/>
        <v>3927641</v>
      </c>
    </row>
    <row r="63" spans="1:16" s="54" customFormat="1" ht="6.75" customHeight="1">
      <c r="A63" s="14"/>
      <c r="B63" s="24"/>
      <c r="C63" s="17"/>
      <c r="D63" s="19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s="54" customFormat="1" ht="25.5">
      <c r="A64" s="14" t="s">
        <v>82</v>
      </c>
      <c r="B64" s="24" t="s">
        <v>83</v>
      </c>
      <c r="C64" s="17" t="s">
        <v>15</v>
      </c>
      <c r="D64" s="19" t="s">
        <v>84</v>
      </c>
      <c r="E64" s="97">
        <f t="shared" si="6"/>
        <v>3449898</v>
      </c>
      <c r="F64" s="97">
        <f>3387498+62400</f>
        <v>3449898</v>
      </c>
      <c r="G64" s="97">
        <f>2664700+51100</f>
        <v>2715800</v>
      </c>
      <c r="H64" s="97">
        <v>44298</v>
      </c>
      <c r="I64" s="97"/>
      <c r="J64" s="97">
        <f>L64+O64</f>
        <v>0</v>
      </c>
      <c r="K64" s="102"/>
      <c r="L64" s="97"/>
      <c r="M64" s="97"/>
      <c r="N64" s="97"/>
      <c r="O64" s="97"/>
      <c r="P64" s="97">
        <f t="shared" si="5"/>
        <v>3449898</v>
      </c>
    </row>
    <row r="65" spans="1:16" s="54" customFormat="1" ht="12.75">
      <c r="A65" s="14"/>
      <c r="B65" s="24"/>
      <c r="C65" s="17"/>
      <c r="D65" s="19"/>
      <c r="E65" s="97"/>
      <c r="F65" s="97"/>
      <c r="G65" s="97"/>
      <c r="H65" s="97"/>
      <c r="I65" s="97"/>
      <c r="J65" s="97"/>
      <c r="K65" s="102"/>
      <c r="L65" s="97"/>
      <c r="M65" s="97"/>
      <c r="N65" s="97"/>
      <c r="O65" s="97"/>
      <c r="P65" s="97"/>
    </row>
    <row r="66" spans="1:16" s="54" customFormat="1" ht="12.75">
      <c r="A66" s="14" t="s">
        <v>85</v>
      </c>
      <c r="B66" s="24" t="s">
        <v>86</v>
      </c>
      <c r="C66" s="17" t="s">
        <v>15</v>
      </c>
      <c r="D66" s="19" t="s">
        <v>87</v>
      </c>
      <c r="E66" s="97">
        <f t="shared" si="6"/>
        <v>1254600</v>
      </c>
      <c r="F66" s="97">
        <v>1254600</v>
      </c>
      <c r="G66" s="97"/>
      <c r="H66" s="97"/>
      <c r="I66" s="97"/>
      <c r="J66" s="97"/>
      <c r="K66" s="102"/>
      <c r="L66" s="97"/>
      <c r="M66" s="97"/>
      <c r="N66" s="97"/>
      <c r="O66" s="97"/>
      <c r="P66" s="97">
        <f t="shared" si="5"/>
        <v>1254600</v>
      </c>
    </row>
    <row r="67" spans="1:16" s="54" customFormat="1" ht="35.25" customHeight="1">
      <c r="A67" s="14" t="s">
        <v>102</v>
      </c>
      <c r="B67" s="27">
        <v>1170</v>
      </c>
      <c r="C67" s="17" t="s">
        <v>15</v>
      </c>
      <c r="D67" s="40" t="s">
        <v>103</v>
      </c>
      <c r="E67" s="97">
        <f t="shared" si="6"/>
        <v>1980450</v>
      </c>
      <c r="F67" s="97">
        <f>481415+1499035</f>
        <v>1980450</v>
      </c>
      <c r="G67" s="97">
        <f>185265+1228717</f>
        <v>1413982</v>
      </c>
      <c r="H67" s="97">
        <v>86850</v>
      </c>
      <c r="I67" s="97"/>
      <c r="J67" s="97">
        <f>L67+O67</f>
        <v>0</v>
      </c>
      <c r="K67" s="97"/>
      <c r="L67" s="97"/>
      <c r="M67" s="97"/>
      <c r="N67" s="97"/>
      <c r="O67" s="97"/>
      <c r="P67" s="97">
        <f t="shared" si="5"/>
        <v>1980450</v>
      </c>
    </row>
    <row r="68" spans="1:16" s="54" customFormat="1" ht="18.75" customHeight="1">
      <c r="A68" s="44"/>
      <c r="B68" s="27"/>
      <c r="C68" s="51"/>
      <c r="D68" s="19" t="s">
        <v>42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s="54" customFormat="1" ht="67.5" customHeight="1">
      <c r="A69" s="44"/>
      <c r="B69" s="27"/>
      <c r="C69" s="51"/>
      <c r="D69" s="19" t="s">
        <v>94</v>
      </c>
      <c r="E69" s="97">
        <f t="shared" si="6"/>
        <v>1499035</v>
      </c>
      <c r="F69" s="81">
        <v>1499035</v>
      </c>
      <c r="G69" s="81">
        <v>1228717</v>
      </c>
      <c r="H69" s="81"/>
      <c r="I69" s="81"/>
      <c r="J69" s="97"/>
      <c r="K69" s="97"/>
      <c r="L69" s="97"/>
      <c r="M69" s="97"/>
      <c r="N69" s="97"/>
      <c r="O69" s="97"/>
      <c r="P69" s="97">
        <f t="shared" si="5"/>
        <v>1499035</v>
      </c>
    </row>
    <row r="70" spans="1:16" s="54" customFormat="1" ht="38.25">
      <c r="A70" s="44" t="s">
        <v>73</v>
      </c>
      <c r="B70" s="27">
        <v>5031</v>
      </c>
      <c r="C70" s="28" t="s">
        <v>20</v>
      </c>
      <c r="D70" s="31" t="s">
        <v>45</v>
      </c>
      <c r="E70" s="81">
        <f t="shared" si="6"/>
        <v>3040057</v>
      </c>
      <c r="F70" s="81">
        <f>3202237-162180</f>
        <v>3040057</v>
      </c>
      <c r="G70" s="81">
        <f>2484200-177980</f>
        <v>2306220</v>
      </c>
      <c r="H70" s="81">
        <v>134791</v>
      </c>
      <c r="I70" s="97"/>
      <c r="J70" s="97">
        <f aca="true" t="shared" si="7" ref="J70:J75">L70+O70</f>
        <v>892</v>
      </c>
      <c r="K70" s="102"/>
      <c r="L70" s="97">
        <v>892</v>
      </c>
      <c r="M70" s="97"/>
      <c r="N70" s="97"/>
      <c r="O70" s="97"/>
      <c r="P70" s="97">
        <f t="shared" si="5"/>
        <v>3040949</v>
      </c>
    </row>
    <row r="71" spans="1:16" s="54" customFormat="1" ht="9" customHeight="1">
      <c r="A71" s="44"/>
      <c r="B71" s="27"/>
      <c r="C71" s="51"/>
      <c r="D71" s="31"/>
      <c r="E71" s="97"/>
      <c r="F71" s="97"/>
      <c r="G71" s="97"/>
      <c r="H71" s="97"/>
      <c r="I71" s="97"/>
      <c r="J71" s="97"/>
      <c r="K71" s="102"/>
      <c r="L71" s="97"/>
      <c r="M71" s="97"/>
      <c r="N71" s="97"/>
      <c r="O71" s="97"/>
      <c r="P71" s="97"/>
    </row>
    <row r="72" spans="1:16" s="54" customFormat="1" ht="72" customHeight="1">
      <c r="A72" s="44" t="s">
        <v>74</v>
      </c>
      <c r="B72" s="27">
        <v>5061</v>
      </c>
      <c r="C72" s="28" t="s">
        <v>20</v>
      </c>
      <c r="D72" s="31" t="s">
        <v>26</v>
      </c>
      <c r="E72" s="97">
        <f t="shared" si="6"/>
        <v>100000</v>
      </c>
      <c r="F72" s="97">
        <v>100000</v>
      </c>
      <c r="G72" s="97"/>
      <c r="H72" s="97"/>
      <c r="I72" s="97"/>
      <c r="J72" s="97">
        <f t="shared" si="7"/>
        <v>0</v>
      </c>
      <c r="K72" s="102"/>
      <c r="L72" s="97"/>
      <c r="M72" s="97"/>
      <c r="N72" s="97"/>
      <c r="O72" s="97"/>
      <c r="P72" s="97">
        <f>J72+E72</f>
        <v>100000</v>
      </c>
    </row>
    <row r="73" spans="1:16" s="54" customFormat="1" ht="6.75" customHeight="1">
      <c r="A73" s="44"/>
      <c r="B73" s="27"/>
      <c r="C73" s="28"/>
      <c r="D73" s="38"/>
      <c r="E73" s="97"/>
      <c r="F73" s="104"/>
      <c r="G73" s="104"/>
      <c r="H73" s="104"/>
      <c r="I73" s="104"/>
      <c r="J73" s="97"/>
      <c r="K73" s="97"/>
      <c r="L73" s="97"/>
      <c r="M73" s="97"/>
      <c r="N73" s="97"/>
      <c r="O73" s="97"/>
      <c r="P73" s="97"/>
    </row>
    <row r="74" spans="1:16" s="54" customFormat="1" ht="15" customHeight="1">
      <c r="A74" s="44"/>
      <c r="B74" s="27"/>
      <c r="C74" s="28"/>
      <c r="D74" s="38"/>
      <c r="E74" s="97"/>
      <c r="F74" s="104"/>
      <c r="G74" s="104"/>
      <c r="H74" s="104"/>
      <c r="I74" s="104"/>
      <c r="J74" s="97"/>
      <c r="K74" s="97"/>
      <c r="L74" s="97"/>
      <c r="M74" s="97"/>
      <c r="N74" s="97"/>
      <c r="O74" s="97"/>
      <c r="P74" s="97"/>
    </row>
    <row r="75" spans="1:16" s="54" customFormat="1" ht="12.75">
      <c r="A75" s="20"/>
      <c r="B75" s="20"/>
      <c r="C75" s="21"/>
      <c r="D75" s="66" t="s">
        <v>35</v>
      </c>
      <c r="E75" s="80">
        <f>F75+I75</f>
        <v>126999139</v>
      </c>
      <c r="F75" s="80">
        <f>F54+F53+F73+F70+F72</f>
        <v>126999139</v>
      </c>
      <c r="G75" s="80">
        <f>G54+G53+G73+G70+G72</f>
        <v>95248810</v>
      </c>
      <c r="H75" s="80">
        <f>H54+H53+H73+H70+H72</f>
        <v>5256175</v>
      </c>
      <c r="I75" s="80">
        <f>I54+I53+I73+I70+I72</f>
        <v>0</v>
      </c>
      <c r="J75" s="80">
        <f t="shared" si="7"/>
        <v>3186274</v>
      </c>
      <c r="K75" s="80">
        <f>K54+K53+K73+K70+K72</f>
        <v>177799</v>
      </c>
      <c r="L75" s="80">
        <f>L54+L53+L73+L70+L72</f>
        <v>3008475</v>
      </c>
      <c r="M75" s="80">
        <f>M54+M53+M73+M70+M72</f>
        <v>0</v>
      </c>
      <c r="N75" s="80">
        <f>N54+N53+N73+N70+N72</f>
        <v>0</v>
      </c>
      <c r="O75" s="80">
        <f>O54+O53+O73+O70+O72</f>
        <v>177799</v>
      </c>
      <c r="P75" s="80">
        <f>J75+E75</f>
        <v>130185413</v>
      </c>
    </row>
    <row r="76" spans="1:16" ht="55.5" customHeight="1">
      <c r="A76" s="33" t="s">
        <v>32</v>
      </c>
      <c r="B76" s="24"/>
      <c r="C76" s="22"/>
      <c r="D76" s="16" t="s">
        <v>37</v>
      </c>
      <c r="E76" s="106"/>
      <c r="F76" s="106"/>
      <c r="G76" s="106"/>
      <c r="H76" s="106"/>
      <c r="I76" s="106"/>
      <c r="J76" s="106"/>
      <c r="K76" s="107"/>
      <c r="L76" s="106"/>
      <c r="M76" s="106"/>
      <c r="N76" s="106"/>
      <c r="O76" s="106"/>
      <c r="P76" s="106"/>
    </row>
    <row r="77" spans="1:16" ht="50.25" customHeight="1">
      <c r="A77" s="33" t="s">
        <v>34</v>
      </c>
      <c r="B77" s="24"/>
      <c r="C77" s="15"/>
      <c r="D77" s="16" t="s">
        <v>37</v>
      </c>
      <c r="E77" s="106"/>
      <c r="F77" s="108"/>
      <c r="G77" s="104"/>
      <c r="H77" s="104"/>
      <c r="I77" s="104"/>
      <c r="J77" s="104"/>
      <c r="K77" s="105"/>
      <c r="L77" s="104"/>
      <c r="M77" s="104"/>
      <c r="N77" s="104"/>
      <c r="O77" s="104"/>
      <c r="P77" s="104"/>
    </row>
    <row r="78" spans="1:16" s="54" customFormat="1" ht="55.5" customHeight="1">
      <c r="A78" s="61" t="s">
        <v>75</v>
      </c>
      <c r="B78" s="62" t="s">
        <v>46</v>
      </c>
      <c r="C78" s="63" t="s">
        <v>12</v>
      </c>
      <c r="D78" s="50" t="s">
        <v>67</v>
      </c>
      <c r="E78" s="97">
        <f aca="true" t="shared" si="8" ref="E78:E85">F78+I78</f>
        <v>1421852</v>
      </c>
      <c r="F78" s="97">
        <f>1354752+44700+22400</f>
        <v>1421852</v>
      </c>
      <c r="G78" s="97">
        <f>1057334+36600+18350</f>
        <v>1112284</v>
      </c>
      <c r="H78" s="97">
        <v>26268</v>
      </c>
      <c r="I78" s="97"/>
      <c r="J78" s="97">
        <f>L78+O78</f>
        <v>0</v>
      </c>
      <c r="K78" s="102"/>
      <c r="L78" s="97"/>
      <c r="M78" s="97"/>
      <c r="N78" s="97"/>
      <c r="O78" s="97"/>
      <c r="P78" s="97">
        <f aca="true" t="shared" si="9" ref="P78:P85">J78+E78</f>
        <v>1421852</v>
      </c>
    </row>
    <row r="79" spans="1:16" s="54" customFormat="1" ht="12.75">
      <c r="A79" s="61" t="s">
        <v>144</v>
      </c>
      <c r="B79" s="62" t="s">
        <v>145</v>
      </c>
      <c r="C79" s="63" t="s">
        <v>47</v>
      </c>
      <c r="D79" s="26" t="s">
        <v>146</v>
      </c>
      <c r="E79" s="97">
        <f t="shared" si="8"/>
        <v>2239293</v>
      </c>
      <c r="F79" s="97">
        <v>2239293</v>
      </c>
      <c r="G79" s="97">
        <v>1673593</v>
      </c>
      <c r="H79" s="97">
        <v>125865</v>
      </c>
      <c r="I79" s="97"/>
      <c r="J79" s="97"/>
      <c r="K79" s="97"/>
      <c r="L79" s="97"/>
      <c r="M79" s="97"/>
      <c r="N79" s="97"/>
      <c r="O79" s="97"/>
      <c r="P79" s="97">
        <f t="shared" si="9"/>
        <v>2239293</v>
      </c>
    </row>
    <row r="80" spans="1:16" s="54" customFormat="1" ht="21" customHeight="1">
      <c r="A80" s="44">
        <v>1014040</v>
      </c>
      <c r="B80" s="27">
        <v>4040</v>
      </c>
      <c r="C80" s="17" t="s">
        <v>47</v>
      </c>
      <c r="D80" s="31" t="s">
        <v>76</v>
      </c>
      <c r="E80" s="97">
        <f t="shared" si="8"/>
        <v>905219</v>
      </c>
      <c r="F80" s="97">
        <v>905219</v>
      </c>
      <c r="G80" s="97">
        <v>641883</v>
      </c>
      <c r="H80" s="97">
        <v>66932</v>
      </c>
      <c r="I80" s="97"/>
      <c r="J80" s="97">
        <f>O80+L80</f>
        <v>0</v>
      </c>
      <c r="K80" s="102"/>
      <c r="L80" s="97"/>
      <c r="M80" s="97"/>
      <c r="N80" s="97"/>
      <c r="O80" s="97"/>
      <c r="P80" s="97">
        <f t="shared" si="9"/>
        <v>905219</v>
      </c>
    </row>
    <row r="81" spans="1:16" s="54" customFormat="1" ht="44.25" customHeight="1">
      <c r="A81" s="44">
        <v>1014060</v>
      </c>
      <c r="B81" s="27">
        <v>4060</v>
      </c>
      <c r="C81" s="17" t="s">
        <v>18</v>
      </c>
      <c r="D81" s="31" t="s">
        <v>77</v>
      </c>
      <c r="E81" s="97">
        <f t="shared" si="8"/>
        <v>6745673</v>
      </c>
      <c r="F81" s="97">
        <f>6841773-96100</f>
        <v>6745673</v>
      </c>
      <c r="G81" s="97">
        <f>4982903-123856+15</f>
        <v>4859062</v>
      </c>
      <c r="H81" s="97">
        <v>377250</v>
      </c>
      <c r="I81" s="97"/>
      <c r="J81" s="97">
        <f>L81+O81</f>
        <v>7000</v>
      </c>
      <c r="K81" s="102"/>
      <c r="L81" s="97">
        <v>7000</v>
      </c>
      <c r="M81" s="97"/>
      <c r="N81" s="97"/>
      <c r="O81" s="97"/>
      <c r="P81" s="97">
        <f t="shared" si="9"/>
        <v>6752673</v>
      </c>
    </row>
    <row r="82" spans="1:16" s="54" customFormat="1" ht="12.75">
      <c r="A82" s="44"/>
      <c r="B82" s="27"/>
      <c r="C82" s="17"/>
      <c r="D82" s="31"/>
      <c r="E82" s="97"/>
      <c r="F82" s="97"/>
      <c r="G82" s="97"/>
      <c r="H82" s="97"/>
      <c r="I82" s="97"/>
      <c r="J82" s="97"/>
      <c r="K82" s="102"/>
      <c r="L82" s="97"/>
      <c r="M82" s="97"/>
      <c r="N82" s="97"/>
      <c r="O82" s="97"/>
      <c r="P82" s="97"/>
    </row>
    <row r="83" spans="1:16" s="54" customFormat="1" ht="12.75">
      <c r="A83" s="44">
        <v>1014082</v>
      </c>
      <c r="B83" s="27">
        <v>4082</v>
      </c>
      <c r="C83" s="17" t="s">
        <v>19</v>
      </c>
      <c r="D83" s="31" t="s">
        <v>81</v>
      </c>
      <c r="E83" s="97">
        <f t="shared" si="8"/>
        <v>175000</v>
      </c>
      <c r="F83" s="97">
        <v>175000</v>
      </c>
      <c r="G83" s="97"/>
      <c r="H83" s="97"/>
      <c r="I83" s="97"/>
      <c r="J83" s="97"/>
      <c r="K83" s="102"/>
      <c r="L83" s="97"/>
      <c r="M83" s="97"/>
      <c r="N83" s="97"/>
      <c r="O83" s="97"/>
      <c r="P83" s="97">
        <f t="shared" si="9"/>
        <v>175000</v>
      </c>
    </row>
    <row r="84" spans="1:16" s="54" customFormat="1" ht="12.75">
      <c r="A84" s="44"/>
      <c r="B84" s="27"/>
      <c r="C84" s="17"/>
      <c r="D84" s="31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1:16" s="54" customFormat="1" ht="27" customHeight="1">
      <c r="A85" s="44">
        <v>1011100</v>
      </c>
      <c r="B85" s="27">
        <v>1100</v>
      </c>
      <c r="C85" s="17" t="s">
        <v>44</v>
      </c>
      <c r="D85" s="31" t="s">
        <v>106</v>
      </c>
      <c r="E85" s="97">
        <f t="shared" si="8"/>
        <v>2666344</v>
      </c>
      <c r="F85" s="97">
        <v>2666344</v>
      </c>
      <c r="G85" s="97">
        <v>2116469</v>
      </c>
      <c r="H85" s="97">
        <v>46410</v>
      </c>
      <c r="I85" s="97"/>
      <c r="J85" s="97">
        <f>O85+L85</f>
        <v>140000</v>
      </c>
      <c r="K85" s="102"/>
      <c r="L85" s="97">
        <v>140000</v>
      </c>
      <c r="M85" s="97">
        <v>112325</v>
      </c>
      <c r="N85" s="97"/>
      <c r="O85" s="97"/>
      <c r="P85" s="97">
        <f t="shared" si="9"/>
        <v>2806344</v>
      </c>
    </row>
    <row r="86" spans="1:16" s="54" customFormat="1" ht="12.75">
      <c r="A86" s="55"/>
      <c r="B86" s="55"/>
      <c r="C86" s="56"/>
      <c r="D86" s="45" t="s">
        <v>35</v>
      </c>
      <c r="E86" s="80">
        <f>F86+I86</f>
        <v>14153381</v>
      </c>
      <c r="F86" s="80">
        <f>F78+F79+F85+F80+F81+F83</f>
        <v>14153381</v>
      </c>
      <c r="G86" s="80">
        <f>G78+G79+G85+G80+G81+G83</f>
        <v>10403291</v>
      </c>
      <c r="H86" s="80">
        <f>H78+H79+H85+H80+H81+H83</f>
        <v>642725</v>
      </c>
      <c r="I86" s="80">
        <f>I78+I79+I85+I80+I81+I83</f>
        <v>0</v>
      </c>
      <c r="J86" s="80">
        <f>L86+O86</f>
        <v>147000</v>
      </c>
      <c r="K86" s="80">
        <f>K78+K79+K85+K80+K81+K83</f>
        <v>0</v>
      </c>
      <c r="L86" s="80">
        <f>L78+L79+L85+L80+L81+L83</f>
        <v>147000</v>
      </c>
      <c r="M86" s="80">
        <f>M78+M79+M85+M80+M81+M83</f>
        <v>112325</v>
      </c>
      <c r="N86" s="80">
        <f>N78+N79+N85+N80+N81+N83</f>
        <v>0</v>
      </c>
      <c r="O86" s="80">
        <f>O78+O79+O85+O80+O81+O83</f>
        <v>0</v>
      </c>
      <c r="P86" s="80">
        <f>E86+J86</f>
        <v>14300381</v>
      </c>
    </row>
    <row r="87" spans="1:16" s="54" customFormat="1" ht="25.5">
      <c r="A87" s="114" t="s">
        <v>147</v>
      </c>
      <c r="B87" s="114"/>
      <c r="C87" s="115"/>
      <c r="D87" s="116" t="s">
        <v>149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s="54" customFormat="1" ht="25.5">
      <c r="A88" s="114" t="s">
        <v>148</v>
      </c>
      <c r="B88" s="114"/>
      <c r="C88" s="115"/>
      <c r="D88" s="116" t="s">
        <v>149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1:16" s="54" customFormat="1" ht="59.25" customHeight="1">
      <c r="A89" s="114" t="s">
        <v>150</v>
      </c>
      <c r="B89" s="117" t="s">
        <v>46</v>
      </c>
      <c r="C89" s="115" t="s">
        <v>12</v>
      </c>
      <c r="D89" s="116" t="s">
        <v>67</v>
      </c>
      <c r="E89" s="97">
        <f>F89+I89</f>
        <v>2043670</v>
      </c>
      <c r="F89" s="107">
        <f>2019970+23700</f>
        <v>2043670</v>
      </c>
      <c r="G89" s="107">
        <f>1587570+19660</f>
        <v>1607230</v>
      </c>
      <c r="H89" s="107">
        <v>37300</v>
      </c>
      <c r="I89" s="107"/>
      <c r="J89" s="107"/>
      <c r="K89" s="107"/>
      <c r="L89" s="107"/>
      <c r="M89" s="107"/>
      <c r="N89" s="107"/>
      <c r="O89" s="107"/>
      <c r="P89" s="97">
        <f>J89+E89</f>
        <v>2043670</v>
      </c>
    </row>
    <row r="90" spans="1:16" s="54" customFormat="1" ht="12.75">
      <c r="A90" s="58" t="s">
        <v>153</v>
      </c>
      <c r="B90" s="58" t="s">
        <v>154</v>
      </c>
      <c r="C90" s="59" t="s">
        <v>22</v>
      </c>
      <c r="D90" s="60" t="s">
        <v>155</v>
      </c>
      <c r="E90" s="107">
        <v>45000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97">
        <f>J90+E90</f>
        <v>45000</v>
      </c>
    </row>
    <row r="91" spans="1:16" s="54" customFormat="1" ht="12.75">
      <c r="A91" s="55"/>
      <c r="B91" s="55"/>
      <c r="C91" s="56"/>
      <c r="D91" s="45" t="s">
        <v>35</v>
      </c>
      <c r="E91" s="118">
        <f>F91+I91+E90</f>
        <v>2088670</v>
      </c>
      <c r="F91" s="118">
        <f>F89+F90</f>
        <v>2043670</v>
      </c>
      <c r="G91" s="118">
        <f>G89+G90</f>
        <v>1607230</v>
      </c>
      <c r="H91" s="118">
        <f>H89+H90</f>
        <v>37300</v>
      </c>
      <c r="I91" s="118"/>
      <c r="J91" s="118"/>
      <c r="K91" s="118"/>
      <c r="L91" s="118"/>
      <c r="M91" s="118"/>
      <c r="N91" s="118"/>
      <c r="O91" s="118"/>
      <c r="P91" s="97">
        <f>J91+E91</f>
        <v>2088670</v>
      </c>
    </row>
    <row r="92" spans="1:27" s="54" customFormat="1" ht="12.75">
      <c r="A92" s="46"/>
      <c r="B92" s="47"/>
      <c r="C92" s="48"/>
      <c r="D92" s="48" t="s">
        <v>2</v>
      </c>
      <c r="E92" s="79">
        <f>F92+I92+E90</f>
        <v>186317626</v>
      </c>
      <c r="F92" s="79">
        <f>F91+F86+F75+F50</f>
        <v>186272626</v>
      </c>
      <c r="G92" s="79">
        <f>G91+G86+G75+G50</f>
        <v>128823023</v>
      </c>
      <c r="H92" s="79">
        <f>H91+H86+H75+H50</f>
        <v>7931407</v>
      </c>
      <c r="I92" s="79">
        <f>I91+I86+I75+I50</f>
        <v>0</v>
      </c>
      <c r="J92" s="79">
        <f>L92+O92</f>
        <v>3827413</v>
      </c>
      <c r="K92" s="79">
        <f>K91+K86+K75+K50</f>
        <v>177799</v>
      </c>
      <c r="L92" s="79">
        <f>L91+L86+L75+L50</f>
        <v>3649614</v>
      </c>
      <c r="M92" s="79">
        <f>M91+M86+M75+M50</f>
        <v>167325</v>
      </c>
      <c r="N92" s="79">
        <f>N91+N86+N75+N50</f>
        <v>0</v>
      </c>
      <c r="O92" s="79">
        <f>O91+O86+O75+O50</f>
        <v>177799</v>
      </c>
      <c r="P92" s="80">
        <f>E92+J92</f>
        <v>190145039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2"/>
    </row>
    <row r="93" spans="1:16" s="54" customFormat="1" ht="57" customHeight="1">
      <c r="A93" s="57"/>
      <c r="B93" s="57"/>
      <c r="C93" s="57"/>
      <c r="D93" s="49" t="s">
        <v>28</v>
      </c>
      <c r="E93" s="78">
        <f>F93+I93</f>
        <v>66074660</v>
      </c>
      <c r="F93" s="78">
        <f>F57+F60+F61+F69+F25</f>
        <v>66074660</v>
      </c>
      <c r="G93" s="78">
        <f>G57+G60+G61+G69+G25</f>
        <v>53815102</v>
      </c>
      <c r="H93" s="78">
        <f>H57+H60+H61+H69+H25</f>
        <v>0</v>
      </c>
      <c r="I93" s="78">
        <f>I57+I60+I61+I69+I25</f>
        <v>0</v>
      </c>
      <c r="J93" s="78">
        <f>L93+O93</f>
        <v>169799</v>
      </c>
      <c r="K93" s="78">
        <f>K57+K60+K61+K69+K25</f>
        <v>169799</v>
      </c>
      <c r="L93" s="78">
        <f>L57+L60+L61+L69+L25</f>
        <v>0</v>
      </c>
      <c r="M93" s="78">
        <f>M57+M60+M61+M69+M25</f>
        <v>0</v>
      </c>
      <c r="N93" s="78">
        <f>N57+N60+N61+N69+N25</f>
        <v>0</v>
      </c>
      <c r="O93" s="78">
        <f>O57+O60+O61+O69+O25</f>
        <v>169799</v>
      </c>
      <c r="P93" s="77">
        <f>E93+J93</f>
        <v>66244459</v>
      </c>
    </row>
    <row r="94" spans="1:16" ht="33" customHeight="1">
      <c r="A94" s="98" t="s">
        <v>110</v>
      </c>
      <c r="B94" s="98"/>
      <c r="C94" s="98"/>
      <c r="D94" s="98"/>
      <c r="E94" s="23"/>
      <c r="F94" s="72"/>
      <c r="G94" s="72"/>
      <c r="H94" s="72"/>
      <c r="I94" s="73"/>
      <c r="J94" s="127" t="s">
        <v>111</v>
      </c>
      <c r="K94" s="127"/>
      <c r="L94" s="127"/>
      <c r="M94" s="127"/>
      <c r="N94" s="127"/>
      <c r="O94" s="72"/>
      <c r="P94" s="72"/>
    </row>
    <row r="95" spans="2:18" ht="15">
      <c r="B95" s="2"/>
      <c r="D95" s="32"/>
      <c r="F95" s="74"/>
      <c r="G95" s="74"/>
      <c r="H95" s="74"/>
      <c r="I95" s="13"/>
      <c r="J95" s="74"/>
      <c r="K95" s="75"/>
      <c r="L95" s="74"/>
      <c r="M95" s="74"/>
      <c r="N95" s="74"/>
      <c r="O95" s="74"/>
      <c r="P95" s="74"/>
      <c r="R95" s="68"/>
    </row>
    <row r="96" spans="5:16" ht="12.7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8" spans="1:16" ht="12.75">
      <c r="A98" s="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2" ht="12.75">
      <c r="A99" s="3"/>
      <c r="L99" s="12"/>
    </row>
    <row r="100" ht="12.75">
      <c r="A100" s="3"/>
    </row>
    <row r="101" ht="12.75">
      <c r="A101" s="3"/>
    </row>
    <row r="126" spans="3:8" ht="12.75">
      <c r="C126" s="93"/>
      <c r="D126" s="94"/>
      <c r="E126" s="94"/>
      <c r="F126" s="95"/>
      <c r="G126" s="96"/>
      <c r="H126" s="93"/>
    </row>
    <row r="127" spans="3:8" ht="12.75">
      <c r="C127" s="93"/>
      <c r="D127" s="93"/>
      <c r="E127" s="93"/>
      <c r="F127" s="93"/>
      <c r="G127" s="93"/>
      <c r="H127" s="93"/>
    </row>
  </sheetData>
  <sheetProtection/>
  <mergeCells count="25">
    <mergeCell ref="J94:N94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  <rowBreaks count="2" manualBreakCount="2">
    <brk id="54" max="15" man="1"/>
    <brk id="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2020-12-17T11:41:59Z</cp:lastPrinted>
  <dcterms:created xsi:type="dcterms:W3CDTF">2016-12-26T13:46:38Z</dcterms:created>
  <dcterms:modified xsi:type="dcterms:W3CDTF">2020-12-17T16:05:17Z</dcterms:modified>
  <cp:category/>
  <cp:version/>
  <cp:contentType/>
  <cp:contentStatus/>
</cp:coreProperties>
</file>