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ічень" sheetId="1" r:id="rId1"/>
  </sheets>
  <definedNames>
    <definedName name="_xlnm.Print_Titles" localSheetId="0">'січень'!$A:$A</definedName>
    <definedName name="_xlnm.Print_Area" localSheetId="0">'січень'!$A$1:$GU$18</definedName>
  </definedNames>
  <calcPr fullCalcOnLoad="1"/>
</workbook>
</file>

<file path=xl/sharedStrings.xml><?xml version="1.0" encoding="utf-8"?>
<sst xmlns="http://schemas.openxmlformats.org/spreadsheetml/2006/main" count="255" uniqueCount="81">
  <si>
    <t>Назва бюджету</t>
  </si>
  <si>
    <t>% викон.</t>
  </si>
  <si>
    <t>Всього:</t>
  </si>
  <si>
    <t>відхилення</t>
  </si>
  <si>
    <t>Факт 2016 р.</t>
  </si>
  <si>
    <t xml:space="preserve"> план 2017</t>
  </si>
  <si>
    <t>18010100 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</si>
  <si>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 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</si>
  <si>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18010400 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</si>
  <si>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 Земельний податок з юридичних осіб  </t>
  </si>
  <si>
    <t>18010600 Орендна плата з юридичних осіб  </t>
  </si>
  <si>
    <t>18010700 Земельний податок з фізичних осіб  </t>
  </si>
  <si>
    <t>18010900 Орендна плата з фізичних осіб  </t>
  </si>
  <si>
    <t>18050300 Єдиний податок з юридичних осіб </t>
  </si>
  <si>
    <t>18050500 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</si>
  <si>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18010300 Податок на нерухоме майно, відмінне від земельної ділянки, сплачений фізичними особами, які є власниками об`єктів нежитлової нерухомості</t>
  </si>
  <si>
    <t xml:space="preserve">14040000 Акцизний податок </t>
  </si>
  <si>
    <t>І - кв 2016</t>
  </si>
  <si>
    <t>11010900  ПДФО від оподаткування пенсійних виплат</t>
  </si>
  <si>
    <t>11010000 "Податок та збір на доходи фізичних осіб"</t>
  </si>
  <si>
    <t>відх. тис.грн.</t>
  </si>
  <si>
    <t>відх. %</t>
  </si>
  <si>
    <t>18010000 Податок на майно</t>
  </si>
  <si>
    <t>18050000 Єдиний податок</t>
  </si>
  <si>
    <t xml:space="preserve">22010000 Плата за надання адміністративних послуг
</t>
  </si>
  <si>
    <t xml:space="preserve">22012500 Плата за надання інших адміністративних послуг
</t>
  </si>
  <si>
    <t xml:space="preserve">22012600 Адміністративний збір за державну реєстрацію речових прав на нерухоме майно та їх обтяжень
</t>
  </si>
  <si>
    <t xml:space="preserve">22090000  Державне мито  
</t>
  </si>
  <si>
    <t xml:space="preserve">22080400 Надходження від орендної плати за користування цілісним майновим комплексом та іншим майном, що перебуває в комунальній власності 
</t>
  </si>
  <si>
    <t xml:space="preserve">Всього надходжень </t>
  </si>
  <si>
    <t>14021900 Акцизний податок (пальне виробл. в Україні)</t>
  </si>
  <si>
    <t>14031900 Акцизний податок (пальне ввезене в Україну)</t>
  </si>
  <si>
    <t>тис.грн.</t>
  </si>
  <si>
    <t>21081100  -  21081500                Адміністративні штрафи</t>
  </si>
  <si>
    <t>Новопавлівський тер.орг.</t>
  </si>
  <si>
    <t>Пісківський тер.орг.</t>
  </si>
  <si>
    <t>Христофорівський тер.орг.</t>
  </si>
  <si>
    <t>Явкинський тер.орг.</t>
  </si>
  <si>
    <t>Новосергіївський тер.орг.</t>
  </si>
  <si>
    <t>Баштанська міська рада</t>
  </si>
  <si>
    <t>Добреньський тер.орг.</t>
  </si>
  <si>
    <t>Новоіванівський тер.орг.</t>
  </si>
  <si>
    <t>Плющівський тер.орг.</t>
  </si>
  <si>
    <t>січень-грудень2016</t>
  </si>
  <si>
    <t>відх.тис.грн.</t>
  </si>
  <si>
    <t>1805040 Єдиний податок з фізичних осіб </t>
  </si>
  <si>
    <t>Новоєгорівський тер орг</t>
  </si>
  <si>
    <t>13030100 Рентна плата за користування  лісовими ресурсами</t>
  </si>
  <si>
    <t>Плата за землю</t>
  </si>
  <si>
    <t>Податок на нерухоме майно</t>
  </si>
  <si>
    <t xml:space="preserve">                                                                                      24060300 - 24062200 інші надходження 
</t>
  </si>
  <si>
    <t>січень вересень 2020</t>
  </si>
  <si>
    <t>січень грудень       2019</t>
  </si>
  <si>
    <t>січень 2021</t>
  </si>
  <si>
    <t>січень липень 2021</t>
  </si>
  <si>
    <t>січень липень 2020</t>
  </si>
  <si>
    <t>січень серпень         2021</t>
  </si>
  <si>
    <t xml:space="preserve">31020000        Надходження коштіввід дорогоцінних металів </t>
  </si>
  <si>
    <t>22010300   Адміністративний збір за проведення державної реєстрації юр,фіз.осіб</t>
  </si>
  <si>
    <t xml:space="preserve"> 11010100                                                     Податок на доходи фізичних осіб, що сплачується податковими агентами, із доходів платника податку у вигляді заробітної плати</t>
  </si>
  <si>
    <t>11010400                                                               Податок на доходи фізичних осіб, що сплачується податковими агентами, із доходів платника податку інших ніж заробітна плата</t>
  </si>
  <si>
    <t>11010200                                                      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</si>
  <si>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11010500                                                              Податок на доходи фізичних осіб, що сплачується фізичними особами за результатами річного декларування</t>
  </si>
  <si>
    <t>Таблиця1</t>
  </si>
  <si>
    <t xml:space="preserve">    </t>
  </si>
  <si>
    <t xml:space="preserve"> </t>
  </si>
  <si>
    <t>Порівняльна таблиця надходжень за січень  - березень 2024 року</t>
  </si>
  <si>
    <t>до фактичних надходжень січня - березня 2023 року</t>
  </si>
  <si>
    <t>січень-березень 2023</t>
  </si>
  <si>
    <t>січень -березень 2024</t>
  </si>
  <si>
    <t>січень -березень   2024</t>
  </si>
  <si>
    <t>січень-березень  2023</t>
  </si>
  <si>
    <t>січень -березень  2024</t>
  </si>
  <si>
    <t>січень-березень2023</t>
  </si>
  <si>
    <t>січень-березень 2024</t>
  </si>
  <si>
    <t>січень-березень  2024</t>
  </si>
  <si>
    <t>січень-бер. 2023</t>
  </si>
  <si>
    <t>січень-бере 2024</t>
  </si>
  <si>
    <t>січень-березень      2023</t>
  </si>
  <si>
    <t>січень-березень2024</t>
  </si>
  <si>
    <t xml:space="preserve">180111000 - 18030200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</si>
</sst>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[$-FC19]d\ mmmm\ yyyy\ &quot;г.&quot;"/>
    <numFmt numFmtId="183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33" borderId="0" xfId="0" applyFill="1" applyAlignment="1">
      <alignment/>
    </xf>
    <xf numFmtId="174" fontId="0" fillId="0" borderId="10" xfId="0" applyNumberForma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top" wrapText="1"/>
    </xf>
    <xf numFmtId="174" fontId="0" fillId="0" borderId="18" xfId="0" applyNumberFormat="1" applyBorder="1" applyAlignment="1">
      <alignment/>
    </xf>
    <xf numFmtId="175" fontId="0" fillId="0" borderId="20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0" fillId="0" borderId="15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0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75" fontId="0" fillId="0" borderId="22" xfId="0" applyNumberFormat="1" applyBorder="1" applyAlignment="1">
      <alignment horizontal="center"/>
    </xf>
    <xf numFmtId="0" fontId="0" fillId="0" borderId="23" xfId="0" applyBorder="1" applyAlignment="1">
      <alignment/>
    </xf>
    <xf numFmtId="174" fontId="0" fillId="33" borderId="10" xfId="0" applyNumberFormat="1" applyFont="1" applyFill="1" applyBorder="1" applyAlignment="1">
      <alignment horizontal="center"/>
    </xf>
    <xf numFmtId="175" fontId="0" fillId="0" borderId="20" xfId="0" applyNumberFormat="1" applyFont="1" applyBorder="1" applyAlignment="1">
      <alignment/>
    </xf>
    <xf numFmtId="174" fontId="0" fillId="33" borderId="11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174" fontId="0" fillId="0" borderId="12" xfId="0" applyNumberFormat="1" applyFont="1" applyBorder="1" applyAlignment="1">
      <alignment horizontal="center"/>
    </xf>
    <xf numFmtId="174" fontId="1" fillId="34" borderId="27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174" fontId="4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5" fontId="0" fillId="33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0" fillId="0" borderId="28" xfId="0" applyNumberFormat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2" fillId="0" borderId="25" xfId="0" applyFont="1" applyBorder="1" applyAlignment="1">
      <alignment/>
    </xf>
    <xf numFmtId="174" fontId="0" fillId="0" borderId="0" xfId="0" applyNumberFormat="1" applyAlignment="1">
      <alignment horizontal="center"/>
    </xf>
    <xf numFmtId="174" fontId="1" fillId="0" borderId="0" xfId="0" applyNumberFormat="1" applyFont="1" applyAlignment="1">
      <alignment horizontal="center"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 horizontal="center"/>
    </xf>
    <xf numFmtId="174" fontId="0" fillId="33" borderId="0" xfId="0" applyNumberFormat="1" applyFill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74" fontId="0" fillId="33" borderId="18" xfId="0" applyNumberFormat="1" applyFont="1" applyFill="1" applyBorder="1" applyAlignment="1">
      <alignment horizontal="center"/>
    </xf>
    <xf numFmtId="174" fontId="0" fillId="33" borderId="30" xfId="0" applyNumberFormat="1" applyFill="1" applyBorder="1" applyAlignment="1">
      <alignment horizontal="center"/>
    </xf>
    <xf numFmtId="174" fontId="0" fillId="33" borderId="18" xfId="0" applyNumberFormat="1" applyFill="1" applyBorder="1" applyAlignment="1">
      <alignment horizontal="center"/>
    </xf>
    <xf numFmtId="174" fontId="0" fillId="33" borderId="11" xfId="0" applyNumberFormat="1" applyFill="1" applyBorder="1" applyAlignment="1">
      <alignment horizontal="center"/>
    </xf>
    <xf numFmtId="175" fontId="0" fillId="33" borderId="31" xfId="0" applyNumberFormat="1" applyFill="1" applyBorder="1" applyAlignment="1">
      <alignment horizontal="center"/>
    </xf>
    <xf numFmtId="175" fontId="0" fillId="33" borderId="18" xfId="0" applyNumberFormat="1" applyFill="1" applyBorder="1" applyAlignment="1">
      <alignment horizontal="center"/>
    </xf>
    <xf numFmtId="175" fontId="0" fillId="33" borderId="10" xfId="0" applyNumberFormat="1" applyFill="1" applyBorder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175" fontId="42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44" fillId="0" borderId="25" xfId="0" applyFont="1" applyBorder="1" applyAlignment="1">
      <alignment horizontal="center" vertical="center" wrapText="1"/>
    </xf>
    <xf numFmtId="174" fontId="45" fillId="0" borderId="26" xfId="0" applyNumberFormat="1" applyFont="1" applyBorder="1" applyAlignment="1">
      <alignment horizontal="center"/>
    </xf>
    <xf numFmtId="174" fontId="0" fillId="33" borderId="32" xfId="0" applyNumberFormat="1" applyFont="1" applyFill="1" applyBorder="1" applyAlignment="1">
      <alignment horizontal="center"/>
    </xf>
    <xf numFmtId="174" fontId="1" fillId="33" borderId="32" xfId="0" applyNumberFormat="1" applyFont="1" applyFill="1" applyBorder="1" applyAlignment="1">
      <alignment horizontal="center"/>
    </xf>
    <xf numFmtId="174" fontId="1" fillId="0" borderId="18" xfId="0" applyNumberFormat="1" applyFont="1" applyBorder="1" applyAlignment="1">
      <alignment horizontal="center"/>
    </xf>
    <xf numFmtId="174" fontId="1" fillId="33" borderId="30" xfId="0" applyNumberFormat="1" applyFont="1" applyFill="1" applyBorder="1" applyAlignment="1">
      <alignment horizontal="center"/>
    </xf>
    <xf numFmtId="175" fontId="0" fillId="33" borderId="30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174" fontId="1" fillId="33" borderId="18" xfId="0" applyNumberFormat="1" applyFont="1" applyFill="1" applyBorder="1" applyAlignment="1">
      <alignment horizontal="center"/>
    </xf>
    <xf numFmtId="175" fontId="0" fillId="33" borderId="10" xfId="0" applyNumberFormat="1" applyFont="1" applyFill="1" applyBorder="1" applyAlignment="1">
      <alignment horizontal="center"/>
    </xf>
    <xf numFmtId="17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174" fontId="0" fillId="33" borderId="28" xfId="0" applyNumberFormat="1" applyFill="1" applyBorder="1" applyAlignment="1">
      <alignment horizontal="center" vertical="center"/>
    </xf>
    <xf numFmtId="174" fontId="1" fillId="33" borderId="33" xfId="0" applyNumberFormat="1" applyFont="1" applyFill="1" applyBorder="1" applyAlignment="1">
      <alignment horizontal="center"/>
    </xf>
    <xf numFmtId="174" fontId="1" fillId="33" borderId="0" xfId="0" applyNumberFormat="1" applyFont="1" applyFill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174" fontId="0" fillId="33" borderId="34" xfId="0" applyNumberFormat="1" applyFont="1" applyFill="1" applyBorder="1" applyAlignment="1">
      <alignment horizontal="center"/>
    </xf>
    <xf numFmtId="175" fontId="0" fillId="33" borderId="18" xfId="0" applyNumberFormat="1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75" fontId="0" fillId="35" borderId="10" xfId="0" applyNumberForma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 wrapText="1"/>
    </xf>
    <xf numFmtId="174" fontId="45" fillId="33" borderId="18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174" fontId="0" fillId="36" borderId="14" xfId="0" applyNumberFormat="1" applyFont="1" applyFill="1" applyBorder="1" applyAlignment="1">
      <alignment horizontal="center"/>
    </xf>
    <xf numFmtId="0" fontId="1" fillId="33" borderId="23" xfId="0" applyFont="1" applyFill="1" applyBorder="1" applyAlignment="1">
      <alignment horizontal="left"/>
    </xf>
    <xf numFmtId="174" fontId="1" fillId="33" borderId="25" xfId="0" applyNumberFormat="1" applyFont="1" applyFill="1" applyBorder="1" applyAlignment="1">
      <alignment horizontal="center"/>
    </xf>
    <xf numFmtId="175" fontId="1" fillId="33" borderId="25" xfId="0" applyNumberFormat="1" applyFont="1" applyFill="1" applyBorder="1" applyAlignment="1">
      <alignment horizontal="center"/>
    </xf>
    <xf numFmtId="174" fontId="1" fillId="33" borderId="35" xfId="0" applyNumberFormat="1" applyFont="1" applyFill="1" applyBorder="1" applyAlignment="1">
      <alignment horizontal="center"/>
    </xf>
    <xf numFmtId="174" fontId="1" fillId="33" borderId="16" xfId="0" applyNumberFormat="1" applyFont="1" applyFill="1" applyBorder="1" applyAlignment="1">
      <alignment horizontal="center"/>
    </xf>
    <xf numFmtId="175" fontId="1" fillId="33" borderId="16" xfId="0" applyNumberFormat="1" applyFont="1" applyFill="1" applyBorder="1" applyAlignment="1">
      <alignment horizontal="center"/>
    </xf>
    <xf numFmtId="174" fontId="1" fillId="33" borderId="27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75" fontId="1" fillId="33" borderId="27" xfId="0" applyNumberFormat="1" applyFont="1" applyFill="1" applyBorder="1" applyAlignment="1">
      <alignment horizontal="center"/>
    </xf>
    <xf numFmtId="174" fontId="44" fillId="33" borderId="24" xfId="0" applyNumberFormat="1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175" fontId="43" fillId="33" borderId="16" xfId="0" applyNumberFormat="1" applyFont="1" applyFill="1" applyBorder="1" applyAlignment="1">
      <alignment horizontal="center"/>
    </xf>
    <xf numFmtId="175" fontId="1" fillId="33" borderId="35" xfId="0" applyNumberFormat="1" applyFont="1" applyFill="1" applyBorder="1" applyAlignment="1">
      <alignment horizontal="center"/>
    </xf>
    <xf numFmtId="174" fontId="1" fillId="33" borderId="36" xfId="0" applyNumberFormat="1" applyFont="1" applyFill="1" applyBorder="1" applyAlignment="1">
      <alignment horizontal="center"/>
    </xf>
    <xf numFmtId="174" fontId="1" fillId="33" borderId="24" xfId="0" applyNumberFormat="1" applyFont="1" applyFill="1" applyBorder="1" applyAlignment="1">
      <alignment horizontal="center"/>
    </xf>
    <xf numFmtId="175" fontId="1" fillId="33" borderId="24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174" fontId="1" fillId="33" borderId="23" xfId="0" applyNumberFormat="1" applyFont="1" applyFill="1" applyBorder="1" applyAlignment="1">
      <alignment horizontal="center"/>
    </xf>
    <xf numFmtId="174" fontId="1" fillId="33" borderId="21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174" fontId="0" fillId="33" borderId="30" xfId="0" applyNumberFormat="1" applyFont="1" applyFill="1" applyBorder="1" applyAlignment="1">
      <alignment horizontal="center"/>
    </xf>
    <xf numFmtId="174" fontId="1" fillId="35" borderId="25" xfId="0" applyNumberFormat="1" applyFont="1" applyFill="1" applyBorder="1" applyAlignment="1">
      <alignment horizontal="center"/>
    </xf>
    <xf numFmtId="174" fontId="1" fillId="35" borderId="35" xfId="0" applyNumberFormat="1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174" fontId="1" fillId="35" borderId="2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center"/>
    </xf>
    <xf numFmtId="174" fontId="1" fillId="0" borderId="25" xfId="0" applyNumberFormat="1" applyFont="1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174" fontId="1" fillId="35" borderId="21" xfId="0" applyNumberFormat="1" applyFont="1" applyFill="1" applyBorder="1" applyAlignment="1">
      <alignment horizontal="center"/>
    </xf>
    <xf numFmtId="174" fontId="1" fillId="33" borderId="10" xfId="0" applyNumberFormat="1" applyFont="1" applyFill="1" applyBorder="1" applyAlignment="1">
      <alignment horizontal="center"/>
    </xf>
    <xf numFmtId="174" fontId="0" fillId="0" borderId="38" xfId="0" applyNumberFormat="1" applyBorder="1" applyAlignment="1">
      <alignment horizontal="center"/>
    </xf>
    <xf numFmtId="175" fontId="0" fillId="0" borderId="38" xfId="0" applyNumberFormat="1" applyBorder="1" applyAlignment="1">
      <alignment horizontal="center"/>
    </xf>
    <xf numFmtId="174" fontId="0" fillId="0" borderId="28" xfId="0" applyNumberFormat="1" applyBorder="1" applyAlignment="1">
      <alignment horizontal="center"/>
    </xf>
    <xf numFmtId="175" fontId="0" fillId="0" borderId="28" xfId="0" applyNumberFormat="1" applyBorder="1" applyAlignment="1">
      <alignment horizontal="center"/>
    </xf>
    <xf numFmtId="174" fontId="45" fillId="0" borderId="17" xfId="0" applyNumberFormat="1" applyFont="1" applyBorder="1" applyAlignment="1">
      <alignment horizontal="center"/>
    </xf>
    <xf numFmtId="175" fontId="45" fillId="0" borderId="18" xfId="0" applyNumberFormat="1" applyFont="1" applyBorder="1" applyAlignment="1">
      <alignment/>
    </xf>
    <xf numFmtId="175" fontId="45" fillId="0" borderId="11" xfId="0" applyNumberFormat="1" applyFont="1" applyBorder="1" applyAlignment="1">
      <alignment/>
    </xf>
    <xf numFmtId="175" fontId="0" fillId="33" borderId="39" xfId="0" applyNumberFormat="1" applyFill="1" applyBorder="1" applyAlignment="1">
      <alignment horizontal="center"/>
    </xf>
    <xf numFmtId="174" fontId="0" fillId="33" borderId="39" xfId="0" applyNumberFormat="1" applyFill="1" applyBorder="1" applyAlignment="1">
      <alignment horizontal="center"/>
    </xf>
    <xf numFmtId="174" fontId="1" fillId="0" borderId="19" xfId="0" applyNumberFormat="1" applyFont="1" applyBorder="1" applyAlignment="1">
      <alignment horizontal="center"/>
    </xf>
    <xf numFmtId="175" fontId="1" fillId="0" borderId="36" xfId="0" applyNumberFormat="1" applyFont="1" applyBorder="1" applyAlignment="1">
      <alignment horizontal="center"/>
    </xf>
    <xf numFmtId="174" fontId="0" fillId="0" borderId="11" xfId="0" applyNumberFormat="1" applyBorder="1" applyAlignment="1">
      <alignment/>
    </xf>
    <xf numFmtId="0" fontId="0" fillId="0" borderId="28" xfId="0" applyBorder="1" applyAlignment="1">
      <alignment/>
    </xf>
    <xf numFmtId="174" fontId="0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174" fontId="1" fillId="0" borderId="36" xfId="0" applyNumberFormat="1" applyFont="1" applyBorder="1" applyAlignment="1">
      <alignment horizontal="center"/>
    </xf>
    <xf numFmtId="175" fontId="1" fillId="0" borderId="18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75" fontId="0" fillId="0" borderId="12" xfId="0" applyNumberFormat="1" applyFont="1" applyBorder="1" applyAlignment="1">
      <alignment/>
    </xf>
    <xf numFmtId="174" fontId="0" fillId="0" borderId="26" xfId="0" applyNumberFormat="1" applyBorder="1" applyAlignment="1">
      <alignment horizontal="center"/>
    </xf>
    <xf numFmtId="175" fontId="1" fillId="0" borderId="25" xfId="0" applyNumberFormat="1" applyFont="1" applyBorder="1" applyAlignment="1">
      <alignment horizontal="center"/>
    </xf>
    <xf numFmtId="174" fontId="1" fillId="0" borderId="3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74" fontId="44" fillId="0" borderId="25" xfId="0" applyNumberFormat="1" applyFont="1" applyBorder="1" applyAlignment="1">
      <alignment horizontal="center"/>
    </xf>
    <xf numFmtId="175" fontId="44" fillId="0" borderId="25" xfId="0" applyNumberFormat="1" applyFont="1" applyBorder="1" applyAlignment="1">
      <alignment/>
    </xf>
    <xf numFmtId="174" fontId="1" fillId="0" borderId="19" xfId="0" applyNumberFormat="1" applyFont="1" applyBorder="1" applyAlignment="1">
      <alignment/>
    </xf>
    <xf numFmtId="175" fontId="1" fillId="0" borderId="16" xfId="0" applyNumberFormat="1" applyFont="1" applyBorder="1" applyAlignment="1">
      <alignment horizontal="center"/>
    </xf>
    <xf numFmtId="175" fontId="1" fillId="0" borderId="19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175" fontId="1" fillId="0" borderId="21" xfId="0" applyNumberFormat="1" applyFont="1" applyBorder="1" applyAlignment="1">
      <alignment horizontal="center"/>
    </xf>
    <xf numFmtId="174" fontId="0" fillId="33" borderId="14" xfId="0" applyNumberFormat="1" applyFill="1" applyBorder="1" applyAlignment="1">
      <alignment horizontal="center"/>
    </xf>
    <xf numFmtId="175" fontId="0" fillId="0" borderId="28" xfId="0" applyNumberFormat="1" applyBorder="1" applyAlignment="1">
      <alignment horizontal="center" vertical="center"/>
    </xf>
    <xf numFmtId="175" fontId="0" fillId="0" borderId="28" xfId="0" applyNumberFormat="1" applyFont="1" applyBorder="1" applyAlignment="1">
      <alignment horizontal="center"/>
    </xf>
    <xf numFmtId="175" fontId="1" fillId="0" borderId="27" xfId="0" applyNumberFormat="1" applyFont="1" applyBorder="1" applyAlignment="1">
      <alignment horizontal="center"/>
    </xf>
    <xf numFmtId="174" fontId="0" fillId="0" borderId="16" xfId="0" applyNumberFormat="1" applyBorder="1" applyAlignment="1">
      <alignment horizontal="center"/>
    </xf>
    <xf numFmtId="175" fontId="0" fillId="33" borderId="11" xfId="0" applyNumberFormat="1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1" fillId="35" borderId="21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74" fontId="0" fillId="33" borderId="28" xfId="0" applyNumberFormat="1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175" fontId="0" fillId="35" borderId="28" xfId="0" applyNumberFormat="1" applyFill="1" applyBorder="1" applyAlignment="1">
      <alignment horizontal="center"/>
    </xf>
    <xf numFmtId="175" fontId="1" fillId="33" borderId="36" xfId="0" applyNumberFormat="1" applyFont="1" applyFill="1" applyBorder="1" applyAlignment="1">
      <alignment horizontal="center"/>
    </xf>
    <xf numFmtId="174" fontId="0" fillId="33" borderId="28" xfId="0" applyNumberFormat="1" applyFill="1" applyBorder="1" applyAlignment="1">
      <alignment horizontal="center"/>
    </xf>
    <xf numFmtId="175" fontId="0" fillId="33" borderId="28" xfId="0" applyNumberFormat="1" applyFill="1" applyBorder="1" applyAlignment="1">
      <alignment horizontal="center"/>
    </xf>
    <xf numFmtId="174" fontId="1" fillId="33" borderId="19" xfId="0" applyNumberFormat="1" applyFont="1" applyFill="1" applyBorder="1" applyAlignment="1">
      <alignment horizontal="center"/>
    </xf>
    <xf numFmtId="175" fontId="1" fillId="33" borderId="21" xfId="0" applyNumberFormat="1" applyFont="1" applyFill="1" applyBorder="1" applyAlignment="1">
      <alignment horizontal="center"/>
    </xf>
    <xf numFmtId="174" fontId="1" fillId="0" borderId="23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36" borderId="47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1" fillId="36" borderId="35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36" borderId="35" xfId="0" applyFill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Z26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U18" sqref="BU18"/>
    </sheetView>
  </sheetViews>
  <sheetFormatPr defaultColWidth="9.75390625" defaultRowHeight="12.75"/>
  <cols>
    <col min="1" max="1" width="22.375" style="0" customWidth="1"/>
    <col min="2" max="2" width="10.875" style="0" customWidth="1"/>
    <col min="3" max="3" width="10.25390625" style="0" customWidth="1"/>
    <col min="4" max="4" width="11.00390625" style="0" customWidth="1"/>
    <col min="5" max="5" width="7.625" style="0" customWidth="1"/>
    <col min="6" max="6" width="10.75390625" style="0" customWidth="1"/>
    <col min="7" max="7" width="12.00390625" style="0" customWidth="1"/>
    <col min="8" max="8" width="10.25390625" style="0" customWidth="1"/>
    <col min="9" max="9" width="7.75390625" style="0" customWidth="1"/>
    <col min="10" max="10" width="9.75390625" style="0" customWidth="1"/>
    <col min="11" max="11" width="10.125" style="0" customWidth="1"/>
    <col min="12" max="12" width="9.625" style="0" customWidth="1"/>
    <col min="13" max="13" width="7.25390625" style="0" customWidth="1"/>
    <col min="14" max="14" width="9.875" style="0" customWidth="1"/>
    <col min="15" max="15" width="10.875" style="0" customWidth="1"/>
    <col min="16" max="16" width="10.25390625" style="0" customWidth="1"/>
    <col min="17" max="17" width="13.00390625" style="0" hidden="1" customWidth="1"/>
    <col min="18" max="18" width="13.125" style="0" hidden="1" customWidth="1"/>
    <col min="19" max="19" width="9.125" style="0" hidden="1" customWidth="1"/>
    <col min="20" max="20" width="10.75390625" style="0" customWidth="1"/>
    <col min="21" max="21" width="10.875" style="0" customWidth="1"/>
    <col min="22" max="22" width="0.74609375" style="0" hidden="1" customWidth="1"/>
    <col min="23" max="23" width="11.75390625" style="0" hidden="1" customWidth="1"/>
    <col min="24" max="24" width="9.125" style="0" hidden="1" customWidth="1"/>
    <col min="25" max="25" width="11.125" style="0" customWidth="1"/>
    <col min="26" max="26" width="9.125" style="0" customWidth="1"/>
    <col min="27" max="27" width="8.875" style="0" customWidth="1"/>
    <col min="28" max="28" width="10.125" style="0" hidden="1" customWidth="1"/>
    <col min="29" max="29" width="11.00390625" style="0" hidden="1" customWidth="1"/>
    <col min="30" max="30" width="9.125" style="0" hidden="1" customWidth="1"/>
    <col min="31" max="31" width="6.75390625" style="0" hidden="1" customWidth="1"/>
    <col min="32" max="33" width="10.00390625" style="0" customWidth="1"/>
    <col min="34" max="34" width="9.75390625" style="0" customWidth="1"/>
    <col min="35" max="35" width="10.625" style="0" customWidth="1"/>
    <col min="36" max="36" width="11.00390625" style="0" customWidth="1"/>
    <col min="37" max="38" width="10.375" style="0" customWidth="1"/>
    <col min="39" max="39" width="11.75390625" style="0" customWidth="1"/>
    <col min="40" max="40" width="10.125" style="0" customWidth="1"/>
    <col min="41" max="41" width="10.875" style="0" customWidth="1"/>
    <col min="42" max="42" width="9.125" style="0" customWidth="1"/>
    <col min="43" max="43" width="9.875" style="0" customWidth="1"/>
    <col min="44" max="44" width="10.125" style="0" customWidth="1"/>
    <col min="45" max="45" width="11.375" style="0" customWidth="1"/>
    <col min="46" max="46" width="8.75390625" style="0" customWidth="1"/>
    <col min="47" max="47" width="8.25390625" style="0" customWidth="1"/>
    <col min="48" max="48" width="10.75390625" style="0" customWidth="1"/>
    <col min="49" max="49" width="14.25390625" style="0" hidden="1" customWidth="1"/>
    <col min="50" max="50" width="11.375" style="0" hidden="1" customWidth="1"/>
    <col min="51" max="51" width="0.12890625" style="0" hidden="1" customWidth="1"/>
    <col min="52" max="52" width="35.375" style="0" hidden="1" customWidth="1"/>
    <col min="53" max="53" width="12.25390625" style="0" hidden="1" customWidth="1"/>
    <col min="54" max="54" width="11.875" style="0" hidden="1" customWidth="1"/>
    <col min="55" max="55" width="9.125" style="0" hidden="1" customWidth="1"/>
    <col min="56" max="56" width="10.375" style="0" customWidth="1"/>
    <col min="57" max="57" width="10.125" style="0" customWidth="1"/>
    <col min="58" max="58" width="8.00390625" style="0" customWidth="1"/>
    <col min="59" max="59" width="11.625" style="0" customWidth="1"/>
    <col min="60" max="60" width="10.375" style="0" customWidth="1"/>
    <col min="61" max="61" width="9.875" style="0" customWidth="1"/>
    <col min="62" max="62" width="7.875" style="0" customWidth="1"/>
    <col min="63" max="63" width="9.75390625" style="0" customWidth="1"/>
    <col min="64" max="64" width="9.875" style="0" customWidth="1"/>
    <col min="65" max="65" width="8.625" style="0" customWidth="1"/>
    <col min="66" max="66" width="9.875" style="0" customWidth="1"/>
    <col min="67" max="67" width="12.00390625" style="0" customWidth="1"/>
    <col min="68" max="68" width="14.375" style="0" hidden="1" customWidth="1"/>
    <col min="69" max="69" width="19.625" style="0" hidden="1" customWidth="1"/>
    <col min="70" max="70" width="2.125" style="0" hidden="1" customWidth="1"/>
    <col min="71" max="71" width="11.25390625" style="0" customWidth="1"/>
    <col min="72" max="72" width="8.25390625" style="0" customWidth="1"/>
    <col min="73" max="73" width="8.875" style="0" customWidth="1"/>
    <col min="74" max="74" width="11.25390625" style="0" customWidth="1"/>
    <col min="75" max="75" width="13.125" style="0" hidden="1" customWidth="1"/>
    <col min="76" max="77" width="14.875" style="0" hidden="1" customWidth="1"/>
    <col min="78" max="78" width="9.75390625" style="0" customWidth="1"/>
    <col min="79" max="79" width="8.125" style="0" customWidth="1"/>
    <col min="80" max="80" width="14.875" style="0" hidden="1" customWidth="1"/>
    <col min="81" max="81" width="9.25390625" style="0" customWidth="1"/>
    <col min="82" max="82" width="11.625" style="0" customWidth="1"/>
    <col min="83" max="83" width="13.625" style="0" hidden="1" customWidth="1"/>
    <col min="84" max="84" width="12.75390625" style="0" hidden="1" customWidth="1"/>
    <col min="85" max="85" width="9.125" style="0" hidden="1" customWidth="1"/>
    <col min="86" max="86" width="10.625" style="0" customWidth="1"/>
    <col min="87" max="87" width="10.75390625" style="0" customWidth="1"/>
    <col min="88" max="88" width="10.125" style="0" customWidth="1"/>
    <col min="89" max="89" width="13.125" style="0" customWidth="1"/>
    <col min="90" max="90" width="13.00390625" style="0" hidden="1" customWidth="1"/>
    <col min="91" max="91" width="14.75390625" style="0" hidden="1" customWidth="1"/>
    <col min="92" max="92" width="9.125" style="0" hidden="1" customWidth="1"/>
    <col min="93" max="93" width="11.75390625" style="0" customWidth="1"/>
    <col min="94" max="94" width="8.625" style="0" customWidth="1"/>
    <col min="95" max="95" width="7.875" style="0" customWidth="1"/>
    <col min="96" max="96" width="10.75390625" style="0" customWidth="1"/>
    <col min="97" max="97" width="10.375" style="0" customWidth="1"/>
    <col min="98" max="98" width="8.875" style="0" customWidth="1"/>
    <col min="99" max="99" width="8.00390625" style="0" customWidth="1"/>
    <col min="100" max="100" width="10.00390625" style="0" customWidth="1"/>
    <col min="101" max="101" width="13.25390625" style="0" hidden="1" customWidth="1"/>
    <col min="102" max="102" width="13.375" style="0" hidden="1" customWidth="1"/>
    <col min="103" max="103" width="9.125" style="0" hidden="1" customWidth="1"/>
    <col min="104" max="104" width="11.375" style="0" customWidth="1"/>
    <col min="105" max="105" width="10.75390625" style="0" customWidth="1"/>
    <col min="106" max="106" width="8.875" style="0" customWidth="1"/>
    <col min="107" max="107" width="10.00390625" style="0" customWidth="1"/>
    <col min="108" max="108" width="18.00390625" style="0" hidden="1" customWidth="1"/>
    <col min="109" max="109" width="15.25390625" style="0" hidden="1" customWidth="1"/>
    <col min="110" max="110" width="9.125" style="0" hidden="1" customWidth="1"/>
    <col min="111" max="111" width="11.75390625" style="0" customWidth="1"/>
    <col min="112" max="112" width="9.375" style="0" customWidth="1"/>
    <col min="113" max="113" width="8.375" style="0" customWidth="1"/>
    <col min="114" max="114" width="13.00390625" style="0" customWidth="1"/>
    <col min="115" max="115" width="16.125" style="0" hidden="1" customWidth="1"/>
    <col min="116" max="116" width="13.875" style="0" hidden="1" customWidth="1"/>
    <col min="117" max="117" width="9.125" style="0" hidden="1" customWidth="1"/>
    <col min="118" max="118" width="11.125" style="0" customWidth="1"/>
    <col min="119" max="119" width="9.125" style="0" customWidth="1"/>
    <col min="120" max="120" width="8.375" style="0" customWidth="1"/>
    <col min="121" max="121" width="11.375" style="0" customWidth="1"/>
    <col min="122" max="122" width="15.25390625" style="0" hidden="1" customWidth="1"/>
    <col min="123" max="123" width="14.00390625" style="0" hidden="1" customWidth="1"/>
    <col min="124" max="124" width="9.125" style="0" hidden="1" customWidth="1"/>
    <col min="125" max="125" width="10.75390625" style="0" hidden="1" customWidth="1"/>
    <col min="126" max="126" width="11.375" style="0" hidden="1" customWidth="1"/>
    <col min="127" max="127" width="11.875" style="0" hidden="1" customWidth="1"/>
    <col min="128" max="128" width="9.125" style="0" hidden="1" customWidth="1"/>
    <col min="129" max="129" width="11.00390625" style="0" hidden="1" customWidth="1"/>
    <col min="130" max="130" width="12.125" style="0" hidden="1" customWidth="1"/>
    <col min="131" max="131" width="12.25390625" style="0" hidden="1" customWidth="1"/>
    <col min="132" max="132" width="9.125" style="0" hidden="1" customWidth="1"/>
    <col min="133" max="133" width="22.00390625" style="0" hidden="1" customWidth="1"/>
    <col min="134" max="134" width="14.875" style="0" hidden="1" customWidth="1"/>
    <col min="135" max="135" width="13.00390625" style="0" hidden="1" customWidth="1"/>
    <col min="136" max="136" width="9.125" style="0" hidden="1" customWidth="1"/>
    <col min="137" max="137" width="12.125" style="0" customWidth="1"/>
    <col min="138" max="138" width="10.125" style="0" customWidth="1"/>
    <col min="139" max="139" width="8.125" style="0" customWidth="1"/>
    <col min="140" max="140" width="7.125" style="0" customWidth="1"/>
    <col min="141" max="141" width="7.75390625" style="0" customWidth="1"/>
    <col min="142" max="142" width="6.375" style="0" customWidth="1"/>
    <col min="143" max="143" width="4.125" style="0" customWidth="1"/>
    <col min="144" max="144" width="0.74609375" style="0" hidden="1" customWidth="1"/>
    <col min="145" max="145" width="10.375" style="0" customWidth="1"/>
    <col min="146" max="146" width="11.375" style="0" customWidth="1"/>
    <col min="147" max="147" width="9.75390625" style="0" customWidth="1"/>
    <col min="148" max="148" width="9.625" style="0" customWidth="1"/>
    <col min="149" max="149" width="10.00390625" style="0" hidden="1" customWidth="1"/>
    <col min="150" max="150" width="10.00390625" style="0" customWidth="1"/>
    <col min="151" max="151" width="9.75390625" style="0" customWidth="1"/>
    <col min="152" max="152" width="8.875" style="0" customWidth="1"/>
    <col min="153" max="153" width="10.00390625" style="0" customWidth="1"/>
    <col min="154" max="154" width="11.125" style="0" customWidth="1"/>
    <col min="155" max="156" width="10.25390625" style="0" customWidth="1"/>
    <col min="157" max="157" width="8.875" style="0" customWidth="1"/>
    <col min="158" max="158" width="10.625" style="0" customWidth="1"/>
    <col min="159" max="159" width="15.25390625" style="0" hidden="1" customWidth="1"/>
    <col min="160" max="160" width="13.625" style="0" hidden="1" customWidth="1"/>
    <col min="161" max="161" width="11.00390625" style="0" customWidth="1"/>
    <col min="162" max="162" width="9.75390625" style="0" customWidth="1"/>
    <col min="163" max="163" width="8.875" style="0" customWidth="1"/>
    <col min="164" max="164" width="10.125" style="0" customWidth="1"/>
    <col min="165" max="165" width="10.75390625" style="0" customWidth="1"/>
    <col min="166" max="166" width="10.00390625" style="0" customWidth="1"/>
    <col min="167" max="167" width="9.75390625" style="0" customWidth="1"/>
    <col min="168" max="168" width="8.75390625" style="0" customWidth="1"/>
    <col min="169" max="169" width="6.625" style="0" customWidth="1"/>
    <col min="170" max="170" width="9.75390625" style="0" customWidth="1"/>
    <col min="171" max="171" width="9.875" style="0" customWidth="1"/>
    <col min="172" max="172" width="8.75390625" style="0" customWidth="1"/>
    <col min="173" max="173" width="6.625" style="0" customWidth="1"/>
    <col min="174" max="174" width="10.375" style="0" customWidth="1"/>
    <col min="175" max="175" width="10.00390625" style="0" customWidth="1"/>
    <col min="176" max="176" width="10.75390625" style="0" customWidth="1"/>
    <col min="177" max="177" width="9.375" style="0" customWidth="1"/>
    <col min="178" max="178" width="8.375" style="0" customWidth="1"/>
    <col min="179" max="179" width="7.125" style="0" customWidth="1"/>
    <col min="180" max="180" width="10.25390625" style="0" customWidth="1"/>
    <col min="181" max="181" width="8.75390625" style="0" customWidth="1"/>
    <col min="182" max="182" width="8.875" style="0" customWidth="1"/>
    <col min="183" max="183" width="6.75390625" style="0" customWidth="1"/>
    <col min="184" max="185" width="8.125" style="0" customWidth="1"/>
    <col min="186" max="186" width="9.125" style="0" customWidth="1"/>
    <col min="187" max="187" width="8.625" style="0" customWidth="1"/>
    <col min="188" max="188" width="9.125" style="0" customWidth="1"/>
    <col min="189" max="189" width="10.25390625" style="0" customWidth="1"/>
    <col min="190" max="190" width="9.125" style="0" customWidth="1"/>
    <col min="191" max="191" width="7.125" style="0" customWidth="1"/>
    <col min="192" max="192" width="10.00390625" style="0" customWidth="1"/>
    <col min="193" max="193" width="9.375" style="0" customWidth="1"/>
    <col min="194" max="194" width="9.25390625" style="0" customWidth="1"/>
    <col min="195" max="195" width="8.00390625" style="0" customWidth="1"/>
    <col min="196" max="196" width="7.00390625" style="0" customWidth="1"/>
    <col min="197" max="199" width="8.125" style="0" customWidth="1"/>
    <col min="200" max="200" width="10.25390625" style="0" customWidth="1"/>
    <col min="201" max="201" width="10.625" style="0" customWidth="1"/>
    <col min="202" max="202" width="11.375" style="0" customWidth="1"/>
    <col min="203" max="203" width="9.00390625" style="0" customWidth="1"/>
  </cols>
  <sheetData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03" ht="18.75" thickBot="1">
      <c r="A3" s="15"/>
      <c r="B3" s="15"/>
      <c r="C3" s="15"/>
      <c r="D3" s="15"/>
      <c r="E3" s="15"/>
      <c r="F3" s="15"/>
      <c r="G3" s="15"/>
      <c r="H3" s="15"/>
      <c r="I3" s="15"/>
      <c r="J3" s="4"/>
      <c r="K3" s="4" t="s">
        <v>63</v>
      </c>
      <c r="L3" s="4"/>
      <c r="M3" s="4"/>
      <c r="N3" s="4"/>
      <c r="O3" s="4"/>
      <c r="GR3" s="15"/>
      <c r="GS3" s="15"/>
      <c r="GT3" s="15"/>
      <c r="GU3" s="15"/>
    </row>
    <row r="4" spans="1:203" ht="18.75" thickBot="1">
      <c r="A4" s="15"/>
      <c r="B4" s="15"/>
      <c r="C4" s="15" t="s">
        <v>66</v>
      </c>
      <c r="D4" s="15"/>
      <c r="E4" s="15"/>
      <c r="F4" s="15"/>
      <c r="G4" s="15"/>
      <c r="H4" s="15"/>
      <c r="I4" s="15"/>
      <c r="EO4" s="77"/>
      <c r="EP4" s="15"/>
      <c r="EQ4" s="15"/>
      <c r="ER4" s="15"/>
      <c r="GR4" s="59"/>
      <c r="GS4" s="59"/>
      <c r="GT4" s="59"/>
      <c r="GU4" s="59"/>
    </row>
    <row r="5" spans="3:204" ht="18.75" thickBot="1">
      <c r="C5" s="16" t="s">
        <v>67</v>
      </c>
      <c r="D5" s="16"/>
      <c r="E5" s="16"/>
      <c r="F5" s="16"/>
      <c r="G5" s="16"/>
      <c r="H5" s="16"/>
      <c r="I5" s="16"/>
      <c r="EO5" s="59"/>
      <c r="EP5" s="59"/>
      <c r="EQ5" s="59"/>
      <c r="ER5" s="59"/>
      <c r="GR5" s="60"/>
      <c r="GS5" s="60"/>
      <c r="GT5" s="236" t="s">
        <v>32</v>
      </c>
      <c r="GU5" s="236"/>
      <c r="GV5" s="26"/>
    </row>
    <row r="6" spans="1:204" ht="42" customHeight="1" thickBot="1">
      <c r="A6" s="83" t="s">
        <v>0</v>
      </c>
      <c r="B6" s="228" t="s">
        <v>19</v>
      </c>
      <c r="C6" s="210"/>
      <c r="D6" s="210"/>
      <c r="E6" s="237"/>
      <c r="F6" s="223" t="s">
        <v>59</v>
      </c>
      <c r="G6" s="224"/>
      <c r="H6" s="224"/>
      <c r="I6" s="225"/>
      <c r="J6" s="223" t="s">
        <v>61</v>
      </c>
      <c r="K6" s="224"/>
      <c r="L6" s="224"/>
      <c r="M6" s="251"/>
      <c r="N6" s="241" t="s">
        <v>60</v>
      </c>
      <c r="O6" s="242"/>
      <c r="P6" s="242"/>
      <c r="Q6" s="242"/>
      <c r="R6" s="242"/>
      <c r="S6" s="242"/>
      <c r="T6" s="243"/>
      <c r="U6" s="241" t="s">
        <v>62</v>
      </c>
      <c r="V6" s="242"/>
      <c r="W6" s="242"/>
      <c r="X6" s="242"/>
      <c r="Y6" s="242"/>
      <c r="Z6" s="242"/>
      <c r="AA6" s="243"/>
      <c r="AB6" s="244" t="s">
        <v>18</v>
      </c>
      <c r="AC6" s="242"/>
      <c r="AD6" s="242"/>
      <c r="AE6" s="207"/>
      <c r="AF6" s="206">
        <v>11011300</v>
      </c>
      <c r="AG6" s="207"/>
      <c r="AH6" s="206">
        <v>11020200</v>
      </c>
      <c r="AI6" s="207"/>
      <c r="AJ6" s="208" t="s">
        <v>47</v>
      </c>
      <c r="AK6" s="209"/>
      <c r="AL6" s="252">
        <v>13010200</v>
      </c>
      <c r="AM6" s="253"/>
      <c r="AN6" s="245" t="s">
        <v>30</v>
      </c>
      <c r="AO6" s="246"/>
      <c r="AP6" s="246"/>
      <c r="AQ6" s="247"/>
      <c r="AR6" s="245" t="s">
        <v>31</v>
      </c>
      <c r="AS6" s="246"/>
      <c r="AT6" s="246"/>
      <c r="AU6" s="247"/>
      <c r="AV6" s="210" t="s">
        <v>16</v>
      </c>
      <c r="AW6" s="210"/>
      <c r="AX6" s="210"/>
      <c r="AY6" s="210"/>
      <c r="AZ6" s="210"/>
      <c r="BA6" s="210"/>
      <c r="BB6" s="210"/>
      <c r="BC6" s="210"/>
      <c r="BD6" s="210"/>
      <c r="BE6" s="210"/>
      <c r="BF6" s="211"/>
      <c r="BG6" s="228" t="s">
        <v>22</v>
      </c>
      <c r="BH6" s="210"/>
      <c r="BI6" s="210"/>
      <c r="BJ6" s="210"/>
      <c r="BK6" s="233" t="s">
        <v>49</v>
      </c>
      <c r="BL6" s="233"/>
      <c r="BM6" s="233"/>
      <c r="BN6" s="233"/>
      <c r="BO6" s="212" t="s">
        <v>6</v>
      </c>
      <c r="BP6" s="212"/>
      <c r="BQ6" s="212"/>
      <c r="BR6" s="212"/>
      <c r="BS6" s="212"/>
      <c r="BT6" s="212"/>
      <c r="BU6" s="213"/>
      <c r="BV6" s="216" t="s">
        <v>7</v>
      </c>
      <c r="BW6" s="212"/>
      <c r="BX6" s="212"/>
      <c r="BY6" s="212"/>
      <c r="BZ6" s="212"/>
      <c r="CA6" s="212"/>
      <c r="CB6" s="212"/>
      <c r="CC6" s="213"/>
      <c r="CD6" s="216" t="s">
        <v>15</v>
      </c>
      <c r="CE6" s="212"/>
      <c r="CF6" s="212"/>
      <c r="CG6" s="212"/>
      <c r="CH6" s="212"/>
      <c r="CI6" s="212"/>
      <c r="CJ6" s="212"/>
      <c r="CK6" s="216" t="s">
        <v>8</v>
      </c>
      <c r="CL6" s="212"/>
      <c r="CM6" s="212"/>
      <c r="CN6" s="212"/>
      <c r="CO6" s="212"/>
      <c r="CP6" s="212"/>
      <c r="CQ6" s="213"/>
      <c r="CR6" s="248" t="s">
        <v>48</v>
      </c>
      <c r="CS6" s="249"/>
      <c r="CT6" s="249"/>
      <c r="CU6" s="250"/>
      <c r="CV6" s="216" t="s">
        <v>9</v>
      </c>
      <c r="CW6" s="212"/>
      <c r="CX6" s="212"/>
      <c r="CY6" s="212"/>
      <c r="CZ6" s="212"/>
      <c r="DA6" s="212"/>
      <c r="DB6" s="213"/>
      <c r="DC6" s="216" t="s">
        <v>10</v>
      </c>
      <c r="DD6" s="212"/>
      <c r="DE6" s="212"/>
      <c r="DF6" s="212"/>
      <c r="DG6" s="212"/>
      <c r="DH6" s="212"/>
      <c r="DI6" s="213"/>
      <c r="DJ6" s="230" t="s">
        <v>11</v>
      </c>
      <c r="DK6" s="231"/>
      <c r="DL6" s="231"/>
      <c r="DM6" s="231"/>
      <c r="DN6" s="231"/>
      <c r="DO6" s="231"/>
      <c r="DP6" s="232"/>
      <c r="DQ6" s="216" t="s">
        <v>12</v>
      </c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21" t="s">
        <v>80</v>
      </c>
      <c r="EK6" s="222"/>
      <c r="EL6" s="222"/>
      <c r="EM6" s="222"/>
      <c r="EN6" s="148">
        <v>18041400</v>
      </c>
      <c r="EO6" s="238" t="s">
        <v>23</v>
      </c>
      <c r="EP6" s="239"/>
      <c r="EQ6" s="239"/>
      <c r="ER6" s="240"/>
      <c r="ES6" s="142">
        <v>18050200</v>
      </c>
      <c r="ET6" s="216" t="s">
        <v>13</v>
      </c>
      <c r="EU6" s="212"/>
      <c r="EV6" s="212"/>
      <c r="EW6" s="213"/>
      <c r="EX6" s="216" t="s">
        <v>45</v>
      </c>
      <c r="EY6" s="212"/>
      <c r="EZ6" s="212"/>
      <c r="FA6" s="213"/>
      <c r="FB6" s="216" t="s">
        <v>14</v>
      </c>
      <c r="FC6" s="212"/>
      <c r="FD6" s="212"/>
      <c r="FE6" s="212"/>
      <c r="FF6" s="212"/>
      <c r="FG6" s="213"/>
      <c r="FH6" s="214">
        <v>21010300</v>
      </c>
      <c r="FI6" s="215"/>
      <c r="FJ6" s="226" t="s">
        <v>33</v>
      </c>
      <c r="FK6" s="227"/>
      <c r="FL6" s="227"/>
      <c r="FM6" s="229"/>
      <c r="FN6" s="226" t="s">
        <v>24</v>
      </c>
      <c r="FO6" s="227"/>
      <c r="FP6" s="227"/>
      <c r="FQ6" s="227"/>
      <c r="FR6" s="204" t="s">
        <v>58</v>
      </c>
      <c r="FS6" s="205"/>
      <c r="FT6" s="221" t="s">
        <v>25</v>
      </c>
      <c r="FU6" s="222"/>
      <c r="FV6" s="222"/>
      <c r="FW6" s="222"/>
      <c r="FX6" s="221" t="s">
        <v>26</v>
      </c>
      <c r="FY6" s="222"/>
      <c r="FZ6" s="222"/>
      <c r="GA6" s="222"/>
      <c r="GB6" s="217" t="s">
        <v>28</v>
      </c>
      <c r="GC6" s="218"/>
      <c r="GD6" s="218"/>
      <c r="GE6" s="219"/>
      <c r="GF6" s="217" t="s">
        <v>27</v>
      </c>
      <c r="GG6" s="218"/>
      <c r="GH6" s="218"/>
      <c r="GI6" s="219"/>
      <c r="GJ6" s="204" t="s">
        <v>50</v>
      </c>
      <c r="GK6" s="220"/>
      <c r="GL6" s="220"/>
      <c r="GM6" s="205"/>
      <c r="GN6" s="204">
        <v>31010200</v>
      </c>
      <c r="GO6" s="205"/>
      <c r="GP6" s="204" t="s">
        <v>57</v>
      </c>
      <c r="GQ6" s="205"/>
      <c r="GR6" s="234" t="s">
        <v>29</v>
      </c>
      <c r="GS6" s="235"/>
      <c r="GT6" s="235"/>
      <c r="GU6" s="235"/>
      <c r="GV6" s="26"/>
    </row>
    <row r="7" spans="1:204" ht="53.25" customHeight="1" thickBot="1">
      <c r="A7" s="51"/>
      <c r="B7" s="47" t="s">
        <v>68</v>
      </c>
      <c r="C7" s="47" t="s">
        <v>69</v>
      </c>
      <c r="D7" s="46" t="s">
        <v>20</v>
      </c>
      <c r="E7" s="46" t="s">
        <v>21</v>
      </c>
      <c r="F7" s="47" t="s">
        <v>68</v>
      </c>
      <c r="G7" s="47" t="s">
        <v>69</v>
      </c>
      <c r="H7" s="46" t="s">
        <v>20</v>
      </c>
      <c r="I7" s="46" t="s">
        <v>21</v>
      </c>
      <c r="J7" s="47" t="s">
        <v>68</v>
      </c>
      <c r="K7" s="47" t="s">
        <v>69</v>
      </c>
      <c r="L7" s="46" t="s">
        <v>20</v>
      </c>
      <c r="M7" s="46" t="s">
        <v>21</v>
      </c>
      <c r="N7" s="47" t="s">
        <v>68</v>
      </c>
      <c r="O7" s="47" t="s">
        <v>69</v>
      </c>
      <c r="P7" s="46" t="s">
        <v>20</v>
      </c>
      <c r="Q7" s="35" t="s">
        <v>43</v>
      </c>
      <c r="R7" s="19" t="s">
        <v>3</v>
      </c>
      <c r="S7" s="19" t="s">
        <v>1</v>
      </c>
      <c r="T7" s="46" t="s">
        <v>21</v>
      </c>
      <c r="U7" s="47" t="s">
        <v>68</v>
      </c>
      <c r="V7" s="47" t="s">
        <v>69</v>
      </c>
      <c r="W7" s="92" t="s">
        <v>3</v>
      </c>
      <c r="X7" s="92" t="s">
        <v>1</v>
      </c>
      <c r="Y7" s="47" t="s">
        <v>70</v>
      </c>
      <c r="Z7" s="97" t="s">
        <v>20</v>
      </c>
      <c r="AA7" s="97" t="s">
        <v>21</v>
      </c>
      <c r="AB7" s="47" t="s">
        <v>53</v>
      </c>
      <c r="AC7" s="47" t="s">
        <v>52</v>
      </c>
      <c r="AD7" s="46" t="s">
        <v>20</v>
      </c>
      <c r="AE7" s="46" t="s">
        <v>21</v>
      </c>
      <c r="AF7" s="47" t="s">
        <v>71</v>
      </c>
      <c r="AG7" s="47" t="s">
        <v>72</v>
      </c>
      <c r="AH7" s="47" t="s">
        <v>71</v>
      </c>
      <c r="AI7" s="47" t="s">
        <v>72</v>
      </c>
      <c r="AJ7" s="47" t="s">
        <v>71</v>
      </c>
      <c r="AK7" s="47" t="s">
        <v>72</v>
      </c>
      <c r="AL7" s="47" t="s">
        <v>71</v>
      </c>
      <c r="AM7" s="47" t="s">
        <v>72</v>
      </c>
      <c r="AN7" s="47" t="s">
        <v>71</v>
      </c>
      <c r="AO7" s="47" t="s">
        <v>72</v>
      </c>
      <c r="AP7" s="46" t="s">
        <v>20</v>
      </c>
      <c r="AQ7" s="46" t="s">
        <v>21</v>
      </c>
      <c r="AR7" s="47" t="s">
        <v>71</v>
      </c>
      <c r="AS7" s="47" t="s">
        <v>72</v>
      </c>
      <c r="AT7" s="46" t="s">
        <v>20</v>
      </c>
      <c r="AU7" s="46" t="s">
        <v>21</v>
      </c>
      <c r="AV7" s="47" t="s">
        <v>71</v>
      </c>
      <c r="AW7" s="47" t="s">
        <v>72</v>
      </c>
      <c r="AX7" s="47" t="s">
        <v>54</v>
      </c>
      <c r="AY7" s="47" t="s">
        <v>55</v>
      </c>
      <c r="AZ7" s="69" t="s">
        <v>17</v>
      </c>
      <c r="BA7" s="70" t="s">
        <v>20</v>
      </c>
      <c r="BB7" s="70" t="s">
        <v>21</v>
      </c>
      <c r="BC7" s="69" t="s">
        <v>1</v>
      </c>
      <c r="BD7" s="47" t="s">
        <v>72</v>
      </c>
      <c r="BE7" s="46" t="s">
        <v>20</v>
      </c>
      <c r="BF7" s="46" t="s">
        <v>21</v>
      </c>
      <c r="BG7" s="47" t="s">
        <v>68</v>
      </c>
      <c r="BH7" s="47" t="s">
        <v>69</v>
      </c>
      <c r="BI7" s="46" t="s">
        <v>20</v>
      </c>
      <c r="BJ7" s="46" t="s">
        <v>21</v>
      </c>
      <c r="BK7" s="47" t="s">
        <v>73</v>
      </c>
      <c r="BL7" s="47" t="s">
        <v>69</v>
      </c>
      <c r="BM7" s="46" t="s">
        <v>20</v>
      </c>
      <c r="BN7" s="46" t="s">
        <v>21</v>
      </c>
      <c r="BO7" s="47" t="s">
        <v>68</v>
      </c>
      <c r="BP7" s="47" t="s">
        <v>69</v>
      </c>
      <c r="BQ7" s="70" t="s">
        <v>21</v>
      </c>
      <c r="BR7" s="46" t="s">
        <v>21</v>
      </c>
      <c r="BS7" s="47" t="s">
        <v>74</v>
      </c>
      <c r="BT7" s="96" t="s">
        <v>20</v>
      </c>
      <c r="BU7" s="96" t="s">
        <v>21</v>
      </c>
      <c r="BV7" s="47" t="s">
        <v>68</v>
      </c>
      <c r="BW7" s="47" t="s">
        <v>69</v>
      </c>
      <c r="BX7" s="70" t="s">
        <v>21</v>
      </c>
      <c r="BY7" s="46" t="s">
        <v>21</v>
      </c>
      <c r="BZ7" s="47" t="s">
        <v>74</v>
      </c>
      <c r="CA7" s="46" t="s">
        <v>20</v>
      </c>
      <c r="CB7" s="46" t="s">
        <v>21</v>
      </c>
      <c r="CC7" s="46" t="s">
        <v>21</v>
      </c>
      <c r="CD7" s="47" t="s">
        <v>68</v>
      </c>
      <c r="CE7" s="47" t="s">
        <v>69</v>
      </c>
      <c r="CF7" s="70" t="s">
        <v>21</v>
      </c>
      <c r="CG7" s="46" t="s">
        <v>21</v>
      </c>
      <c r="CH7" s="47" t="s">
        <v>74</v>
      </c>
      <c r="CI7" s="46" t="s">
        <v>20</v>
      </c>
      <c r="CJ7" s="46" t="s">
        <v>21</v>
      </c>
      <c r="CK7" s="47" t="s">
        <v>68</v>
      </c>
      <c r="CL7" s="47" t="s">
        <v>69</v>
      </c>
      <c r="CM7" s="70" t="s">
        <v>21</v>
      </c>
      <c r="CN7" s="46" t="s">
        <v>21</v>
      </c>
      <c r="CO7" s="47" t="s">
        <v>74</v>
      </c>
      <c r="CP7" s="46" t="s">
        <v>20</v>
      </c>
      <c r="CQ7" s="46" t="s">
        <v>21</v>
      </c>
      <c r="CR7" s="47" t="s">
        <v>68</v>
      </c>
      <c r="CS7" s="47" t="s">
        <v>74</v>
      </c>
      <c r="CT7" s="46" t="s">
        <v>20</v>
      </c>
      <c r="CU7" s="46" t="s">
        <v>21</v>
      </c>
      <c r="CV7" s="47" t="s">
        <v>68</v>
      </c>
      <c r="CW7" s="47" t="s">
        <v>74</v>
      </c>
      <c r="CX7" s="46" t="s">
        <v>21</v>
      </c>
      <c r="CY7" s="46" t="s">
        <v>21</v>
      </c>
      <c r="CZ7" s="47" t="s">
        <v>72</v>
      </c>
      <c r="DA7" s="46" t="s">
        <v>20</v>
      </c>
      <c r="DB7" s="46" t="s">
        <v>21</v>
      </c>
      <c r="DC7" s="47" t="s">
        <v>68</v>
      </c>
      <c r="DD7" s="47" t="s">
        <v>74</v>
      </c>
      <c r="DE7" s="46" t="s">
        <v>21</v>
      </c>
      <c r="DF7" s="46" t="s">
        <v>21</v>
      </c>
      <c r="DG7" s="47" t="s">
        <v>72</v>
      </c>
      <c r="DH7" s="46" t="s">
        <v>20</v>
      </c>
      <c r="DI7" s="46" t="s">
        <v>21</v>
      </c>
      <c r="DJ7" s="47" t="s">
        <v>68</v>
      </c>
      <c r="DK7" s="47" t="s">
        <v>74</v>
      </c>
      <c r="DL7" s="46" t="s">
        <v>21</v>
      </c>
      <c r="DM7" s="46" t="s">
        <v>21</v>
      </c>
      <c r="DN7" s="47" t="s">
        <v>72</v>
      </c>
      <c r="DO7" s="118" t="s">
        <v>20</v>
      </c>
      <c r="DP7" s="118" t="s">
        <v>21</v>
      </c>
      <c r="DQ7" s="47" t="s">
        <v>68</v>
      </c>
      <c r="DR7" s="47" t="s">
        <v>74</v>
      </c>
      <c r="DS7" s="46" t="s">
        <v>21</v>
      </c>
      <c r="DT7" s="46" t="s">
        <v>21</v>
      </c>
      <c r="DU7" s="47" t="s">
        <v>72</v>
      </c>
      <c r="DV7" s="46" t="s">
        <v>20</v>
      </c>
      <c r="DW7" s="46" t="s">
        <v>21</v>
      </c>
      <c r="DX7" s="69" t="s">
        <v>1</v>
      </c>
      <c r="DY7" s="69" t="s">
        <v>5</v>
      </c>
      <c r="DZ7" s="69" t="s">
        <v>4</v>
      </c>
      <c r="EA7" s="69" t="s">
        <v>3</v>
      </c>
      <c r="EB7" s="69" t="s">
        <v>1</v>
      </c>
      <c r="EC7" s="69"/>
      <c r="ED7" s="69" t="s">
        <v>4</v>
      </c>
      <c r="EE7" s="69" t="s">
        <v>3</v>
      </c>
      <c r="EF7" s="69" t="s">
        <v>1</v>
      </c>
      <c r="EG7" s="47" t="s">
        <v>75</v>
      </c>
      <c r="EH7" s="46" t="s">
        <v>20</v>
      </c>
      <c r="EI7" s="46" t="s">
        <v>21</v>
      </c>
      <c r="EJ7" s="47" t="s">
        <v>76</v>
      </c>
      <c r="EK7" s="47" t="s">
        <v>77</v>
      </c>
      <c r="EL7" s="46" t="s">
        <v>20</v>
      </c>
      <c r="EM7" s="46" t="s">
        <v>21</v>
      </c>
      <c r="EN7" s="47" t="s">
        <v>56</v>
      </c>
      <c r="EO7" s="47" t="s">
        <v>73</v>
      </c>
      <c r="EP7" s="47" t="s">
        <v>74</v>
      </c>
      <c r="EQ7" s="46" t="s">
        <v>20</v>
      </c>
      <c r="ER7" s="46" t="s">
        <v>21</v>
      </c>
      <c r="ES7" s="47" t="s">
        <v>51</v>
      </c>
      <c r="ET7" s="47" t="s">
        <v>73</v>
      </c>
      <c r="EU7" s="47" t="s">
        <v>74</v>
      </c>
      <c r="EV7" s="46" t="s">
        <v>20</v>
      </c>
      <c r="EW7" s="46" t="s">
        <v>21</v>
      </c>
      <c r="EX7" s="47" t="s">
        <v>78</v>
      </c>
      <c r="EY7" s="47" t="s">
        <v>74</v>
      </c>
      <c r="EZ7" s="46" t="s">
        <v>20</v>
      </c>
      <c r="FA7" s="46" t="s">
        <v>21</v>
      </c>
      <c r="FB7" s="47" t="s">
        <v>78</v>
      </c>
      <c r="FC7" s="47" t="s">
        <v>74</v>
      </c>
      <c r="FD7" s="47" t="s">
        <v>78</v>
      </c>
      <c r="FE7" s="47" t="s">
        <v>74</v>
      </c>
      <c r="FF7" s="46" t="s">
        <v>44</v>
      </c>
      <c r="FG7" s="46" t="s">
        <v>1</v>
      </c>
      <c r="FH7" s="47" t="s">
        <v>68</v>
      </c>
      <c r="FI7" s="47" t="s">
        <v>74</v>
      </c>
      <c r="FJ7" s="47" t="s">
        <v>68</v>
      </c>
      <c r="FK7" s="47" t="s">
        <v>79</v>
      </c>
      <c r="FL7" s="46" t="s">
        <v>20</v>
      </c>
      <c r="FM7" s="46" t="s">
        <v>21</v>
      </c>
      <c r="FN7" s="47" t="s">
        <v>68</v>
      </c>
      <c r="FO7" s="47" t="s">
        <v>79</v>
      </c>
      <c r="FP7" s="46" t="s">
        <v>20</v>
      </c>
      <c r="FQ7" s="46" t="s">
        <v>21</v>
      </c>
      <c r="FR7" s="47" t="s">
        <v>68</v>
      </c>
      <c r="FS7" s="47" t="s">
        <v>79</v>
      </c>
      <c r="FT7" s="47" t="s">
        <v>68</v>
      </c>
      <c r="FU7" s="47" t="s">
        <v>79</v>
      </c>
      <c r="FV7" s="46" t="s">
        <v>20</v>
      </c>
      <c r="FW7" s="46" t="s">
        <v>21</v>
      </c>
      <c r="FX7" s="47" t="s">
        <v>68</v>
      </c>
      <c r="FY7" s="47" t="s">
        <v>79</v>
      </c>
      <c r="FZ7" s="56" t="s">
        <v>20</v>
      </c>
      <c r="GA7" s="55" t="s">
        <v>21</v>
      </c>
      <c r="GB7" s="47" t="s">
        <v>68</v>
      </c>
      <c r="GC7" s="47" t="s">
        <v>79</v>
      </c>
      <c r="GD7" s="56" t="s">
        <v>20</v>
      </c>
      <c r="GE7" s="56" t="s">
        <v>21</v>
      </c>
      <c r="GF7" s="47" t="s">
        <v>68</v>
      </c>
      <c r="GG7" s="47" t="s">
        <v>79</v>
      </c>
      <c r="GH7" s="84" t="s">
        <v>20</v>
      </c>
      <c r="GI7" s="56" t="s">
        <v>21</v>
      </c>
      <c r="GJ7" s="47" t="s">
        <v>68</v>
      </c>
      <c r="GK7" s="47" t="s">
        <v>79</v>
      </c>
      <c r="GL7" s="56" t="s">
        <v>20</v>
      </c>
      <c r="GM7" s="39" t="s">
        <v>21</v>
      </c>
      <c r="GN7" s="47" t="s">
        <v>68</v>
      </c>
      <c r="GO7" s="47" t="s">
        <v>79</v>
      </c>
      <c r="GP7" s="47" t="s">
        <v>68</v>
      </c>
      <c r="GQ7" s="47" t="s">
        <v>79</v>
      </c>
      <c r="GR7" s="47" t="s">
        <v>68</v>
      </c>
      <c r="GS7" s="47" t="s">
        <v>79</v>
      </c>
      <c r="GT7" s="56" t="s">
        <v>20</v>
      </c>
      <c r="GU7" s="56" t="s">
        <v>21</v>
      </c>
      <c r="GV7" s="26"/>
    </row>
    <row r="8" spans="1:204" ht="26.25" customHeight="1">
      <c r="A8" s="57" t="s">
        <v>39</v>
      </c>
      <c r="B8" s="99">
        <f>F8+J8+N8+U8+AB8</f>
        <v>68225.871</v>
      </c>
      <c r="C8" s="30">
        <f>G8+K8+O8+Y8+AC8+AG8</f>
        <v>11320.838999999998</v>
      </c>
      <c r="D8" s="154">
        <f>C8-B8</f>
        <v>-56905.032</v>
      </c>
      <c r="E8" s="155">
        <f>C8/B8*100</f>
        <v>16.593176216101366</v>
      </c>
      <c r="F8" s="48">
        <v>9210.226</v>
      </c>
      <c r="G8" s="48">
        <v>10366.497</v>
      </c>
      <c r="H8" s="48">
        <f>G8-F8</f>
        <v>1156.2709999999988</v>
      </c>
      <c r="I8" s="38">
        <f>G8/F8*100</f>
        <v>112.55420876751556</v>
      </c>
      <c r="J8" s="30">
        <v>58543.65</v>
      </c>
      <c r="K8" s="30">
        <v>0</v>
      </c>
      <c r="L8" s="30">
        <f>J8-K8</f>
        <v>58543.65</v>
      </c>
      <c r="M8" s="38"/>
      <c r="N8" s="30">
        <v>135.652</v>
      </c>
      <c r="O8" s="30">
        <v>410.764</v>
      </c>
      <c r="P8" s="154">
        <f>O8-N8</f>
        <v>275.112</v>
      </c>
      <c r="Q8" s="25"/>
      <c r="R8" s="25"/>
      <c r="S8" s="25">
        <f>IF(P17=0,0,Q8/P17*100)</f>
        <v>0</v>
      </c>
      <c r="T8" s="25">
        <f>O8/N8*100</f>
        <v>302.8071830861322</v>
      </c>
      <c r="U8" s="30">
        <v>336.343</v>
      </c>
      <c r="V8" s="93"/>
      <c r="W8" s="93"/>
      <c r="X8" s="93"/>
      <c r="Y8" s="119">
        <v>549.782</v>
      </c>
      <c r="Z8" s="98">
        <f>Y8-U8</f>
        <v>213.43900000000002</v>
      </c>
      <c r="AA8" s="159">
        <f>Y8/U8*100</f>
        <v>163.4587311167469</v>
      </c>
      <c r="AB8" s="61"/>
      <c r="AC8" s="61"/>
      <c r="AD8" s="61">
        <f>AB8-AC8</f>
        <v>0</v>
      </c>
      <c r="AE8" s="50"/>
      <c r="AF8" s="151"/>
      <c r="AG8" s="27">
        <f>-6.204</f>
        <v>-6.204</v>
      </c>
      <c r="AH8" s="121">
        <v>0</v>
      </c>
      <c r="AI8" s="184">
        <v>13.504</v>
      </c>
      <c r="AJ8" s="52">
        <v>2.011</v>
      </c>
      <c r="AK8" s="143">
        <v>3.848</v>
      </c>
      <c r="AL8" s="102">
        <v>0</v>
      </c>
      <c r="AM8" s="86">
        <v>0</v>
      </c>
      <c r="AN8" s="102">
        <v>165.772</v>
      </c>
      <c r="AO8" s="86">
        <v>323.974</v>
      </c>
      <c r="AP8" s="86">
        <f>AO8-AN8</f>
        <v>158.202</v>
      </c>
      <c r="AQ8" s="103">
        <f>AO8/AN8*100</f>
        <v>195.4334869579905</v>
      </c>
      <c r="AR8" s="102">
        <v>982.405</v>
      </c>
      <c r="AS8" s="86">
        <v>1840.079</v>
      </c>
      <c r="AT8" s="86">
        <f>AS8-AR8</f>
        <v>857.674</v>
      </c>
      <c r="AU8" s="103">
        <f>AS8/AR8*100</f>
        <v>187.30350517352824</v>
      </c>
      <c r="AV8" s="86">
        <v>615.803</v>
      </c>
      <c r="AW8" s="104"/>
      <c r="AX8" s="104"/>
      <c r="AY8" s="104"/>
      <c r="AZ8" s="104"/>
      <c r="BA8" s="104"/>
      <c r="BB8" s="104"/>
      <c r="BC8" s="104"/>
      <c r="BD8" s="143">
        <v>1190.27</v>
      </c>
      <c r="BE8" s="30">
        <f>BD8-AV8</f>
        <v>574.467</v>
      </c>
      <c r="BF8" s="38">
        <f>BD8/AV8*100</f>
        <v>193.28746368562673</v>
      </c>
      <c r="BG8" s="87">
        <f>BK8+CR8+EJ8</f>
        <v>1332.676</v>
      </c>
      <c r="BH8" s="30">
        <f>BL8+CS8+EK8</f>
        <v>3456.532</v>
      </c>
      <c r="BI8" s="30">
        <f>BH8-BG8</f>
        <v>2123.856</v>
      </c>
      <c r="BJ8" s="38">
        <f>BH8/BG8*100</f>
        <v>259.36776830977675</v>
      </c>
      <c r="BK8" s="85">
        <f aca="true" t="shared" si="0" ref="BK8:BK17">BO8+BV8+CD8+CK8</f>
        <v>490.348</v>
      </c>
      <c r="BL8" s="30">
        <f>BS8+BZ8+CH8+CO8</f>
        <v>1287.914</v>
      </c>
      <c r="BM8" s="30">
        <f>BL8-BK8</f>
        <v>797.566</v>
      </c>
      <c r="BN8" s="38">
        <f>BL8/BK8*100</f>
        <v>262.6530545653291</v>
      </c>
      <c r="BO8" s="30">
        <v>4.574</v>
      </c>
      <c r="BP8" s="49"/>
      <c r="BQ8" s="49"/>
      <c r="BR8" s="49"/>
      <c r="BS8" s="30">
        <v>16.095</v>
      </c>
      <c r="BT8" s="30">
        <f>BS8-BO8</f>
        <v>11.520999999999999</v>
      </c>
      <c r="BU8" s="38">
        <f>BS8/BO8*100</f>
        <v>351.8801923917796</v>
      </c>
      <c r="BV8" s="48">
        <v>0.482</v>
      </c>
      <c r="BW8" s="48">
        <v>2.389</v>
      </c>
      <c r="BX8" s="48">
        <v>2.389</v>
      </c>
      <c r="BY8" s="48">
        <v>2.389</v>
      </c>
      <c r="BZ8" s="48">
        <v>0.902</v>
      </c>
      <c r="CA8" s="36">
        <f>BZ8-BV8</f>
        <v>0.42000000000000004</v>
      </c>
      <c r="CB8" s="34"/>
      <c r="CC8" s="38">
        <f>BZ8/BV8*100</f>
        <v>187.13692946058092</v>
      </c>
      <c r="CD8" s="48">
        <v>46.48</v>
      </c>
      <c r="CE8" s="48">
        <v>21.67</v>
      </c>
      <c r="CF8" s="48">
        <v>21.67</v>
      </c>
      <c r="CG8" s="48">
        <v>21.67</v>
      </c>
      <c r="CH8" s="48">
        <v>337.083</v>
      </c>
      <c r="CI8" s="30">
        <f>CH8-CD8</f>
        <v>290.603</v>
      </c>
      <c r="CJ8" s="38">
        <f>CH8/CD8*100</f>
        <v>725.2216006884682</v>
      </c>
      <c r="CK8" s="192">
        <v>438.812</v>
      </c>
      <c r="CL8" s="49"/>
      <c r="CM8" s="49"/>
      <c r="CN8" s="49">
        <f>IF(CK8=0,0,CL8/CK8*100)</f>
        <v>0</v>
      </c>
      <c r="CO8" s="48">
        <v>933.834</v>
      </c>
      <c r="CP8" s="30">
        <f>CO8-CK8</f>
        <v>495.02199999999993</v>
      </c>
      <c r="CQ8" s="38">
        <f>CO8/CK8*100</f>
        <v>212.80958588188108</v>
      </c>
      <c r="CR8" s="87">
        <f>CV8+DC8+DJ8+DQ8</f>
        <v>836.143</v>
      </c>
      <c r="CS8" s="38">
        <f>CZ8+DG8+DN8+EG8</f>
        <v>2168.618</v>
      </c>
      <c r="CT8" s="38">
        <f>CS8-CR8</f>
        <v>1332.475</v>
      </c>
      <c r="CU8" s="38">
        <f>CS8/CR8*100</f>
        <v>259.359702825952</v>
      </c>
      <c r="CV8" s="30">
        <v>152.101</v>
      </c>
      <c r="CW8" s="25"/>
      <c r="CX8" s="25"/>
      <c r="CY8" s="25"/>
      <c r="CZ8" s="30">
        <v>374.219</v>
      </c>
      <c r="DA8" s="30">
        <f>CZ8-CV8</f>
        <v>222.118</v>
      </c>
      <c r="DB8" s="38">
        <f>CZ8/CV8*100</f>
        <v>246.03322792092098</v>
      </c>
      <c r="DC8" s="48">
        <v>491.803</v>
      </c>
      <c r="DD8" s="25"/>
      <c r="DE8" s="25"/>
      <c r="DF8" s="25"/>
      <c r="DG8" s="48">
        <v>1115.743</v>
      </c>
      <c r="DH8" s="30">
        <f>DG8-DC8</f>
        <v>623.9399999999999</v>
      </c>
      <c r="DI8" s="38">
        <f>DG8/DC8*100</f>
        <v>226.86787189179407</v>
      </c>
      <c r="DJ8" s="192">
        <f>-5.406</f>
        <v>-5.406</v>
      </c>
      <c r="DK8" s="115"/>
      <c r="DL8" s="115"/>
      <c r="DM8" s="115"/>
      <c r="DN8" s="85">
        <v>67.067</v>
      </c>
      <c r="DO8" s="87">
        <f>DN8-DJ8</f>
        <v>72.473</v>
      </c>
      <c r="DP8" s="90">
        <f>DN8/DJ8*100</f>
        <v>-1240.6030336662968</v>
      </c>
      <c r="DQ8" s="30">
        <v>197.645</v>
      </c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30">
        <v>611.589</v>
      </c>
      <c r="EH8" s="30">
        <f>EG8-DQ8</f>
        <v>413.9440000000001</v>
      </c>
      <c r="EI8" s="38">
        <f>EG8/DQ8*100</f>
        <v>309.4381340281819</v>
      </c>
      <c r="EJ8" s="85">
        <f>-0.065+6.25</f>
        <v>6.185</v>
      </c>
      <c r="EK8" s="114">
        <v>0</v>
      </c>
      <c r="EL8" s="87"/>
      <c r="EM8" s="90"/>
      <c r="EN8" s="90"/>
      <c r="EO8" s="85">
        <f>ET8+EX8+FB8</f>
        <v>2149.778</v>
      </c>
      <c r="EP8" s="85">
        <f>ET8+EU8+EY8+FC8</f>
        <v>6910.123</v>
      </c>
      <c r="EQ8" s="30">
        <f>EP8-EO8</f>
        <v>4760.344999999999</v>
      </c>
      <c r="ER8" s="38">
        <f>EP8/EO8*100</f>
        <v>321.43425972356215</v>
      </c>
      <c r="ES8" s="30"/>
      <c r="ET8" s="48">
        <v>176.117</v>
      </c>
      <c r="EU8" s="48">
        <v>580.343</v>
      </c>
      <c r="EV8" s="25">
        <f>EU8-ET8</f>
        <v>404.226</v>
      </c>
      <c r="EW8" s="38">
        <f>EU8/ET8*100</f>
        <v>329.52128414633455</v>
      </c>
      <c r="EX8" s="48">
        <v>1463.158</v>
      </c>
      <c r="EY8" s="48">
        <v>6153.663</v>
      </c>
      <c r="EZ8" s="30">
        <f>EY8-EX8</f>
        <v>4690.504999999999</v>
      </c>
      <c r="FA8" s="38">
        <f>EY8/EX8*100</f>
        <v>420.574059670931</v>
      </c>
      <c r="FB8" s="48">
        <v>510.503</v>
      </c>
      <c r="FC8" s="49"/>
      <c r="FD8" s="49"/>
      <c r="FE8" s="48">
        <v>670.167</v>
      </c>
      <c r="FF8" s="30">
        <f>FE8-FB8</f>
        <v>159.66400000000004</v>
      </c>
      <c r="FG8" s="38">
        <f>FE8/FB8*100</f>
        <v>131.27582012250662</v>
      </c>
      <c r="FH8" s="105"/>
      <c r="FI8" s="87">
        <v>0</v>
      </c>
      <c r="FJ8" s="85">
        <v>48.96</v>
      </c>
      <c r="FK8" s="85">
        <v>37.788</v>
      </c>
      <c r="FL8" s="87">
        <f>FK8-FJ8</f>
        <v>-11.172000000000004</v>
      </c>
      <c r="FM8" s="90">
        <f>FK8/FJ8*100</f>
        <v>77.1813725490196</v>
      </c>
      <c r="FN8" s="85">
        <f>FR8+FT8+FX8</f>
        <v>397.04299999999995</v>
      </c>
      <c r="FO8" s="85">
        <f>FS8+FU8+FY8</f>
        <v>439.53999999999996</v>
      </c>
      <c r="FP8" s="29">
        <f>FO8-FN8</f>
        <v>42.497000000000014</v>
      </c>
      <c r="FQ8" s="22">
        <f>FO8/FN8*100</f>
        <v>110.70337469745091</v>
      </c>
      <c r="FR8" s="27">
        <v>11.116</v>
      </c>
      <c r="FS8" s="27">
        <v>7.404</v>
      </c>
      <c r="FT8" s="43">
        <v>283.347</v>
      </c>
      <c r="FU8" s="43">
        <v>231.507</v>
      </c>
      <c r="FV8" s="31">
        <f>FU8-FT8</f>
        <v>-51.839999999999975</v>
      </c>
      <c r="FW8" s="22">
        <f>FU8/FT8*100</f>
        <v>81.70441190483754</v>
      </c>
      <c r="FX8" s="48">
        <v>102.58</v>
      </c>
      <c r="FY8" s="48">
        <v>200.629</v>
      </c>
      <c r="FZ8" s="31">
        <f>FY8-FX8</f>
        <v>98.04899999999999</v>
      </c>
      <c r="GA8" s="22">
        <f>FY8/FX8*100</f>
        <v>195.5829596412556</v>
      </c>
      <c r="GB8" s="110"/>
      <c r="GC8" s="110">
        <v>17.783</v>
      </c>
      <c r="GD8" s="87">
        <f>GC8-GB8</f>
        <v>17.783</v>
      </c>
      <c r="GE8" s="90">
        <v>0</v>
      </c>
      <c r="GF8" s="111">
        <v>7.123</v>
      </c>
      <c r="GG8" s="111">
        <v>2.311</v>
      </c>
      <c r="GH8" s="88">
        <f>GG8-GF8</f>
        <v>-4.812</v>
      </c>
      <c r="GI8" s="89">
        <f>GG8/GF8*100</f>
        <v>32.44419486171557</v>
      </c>
      <c r="GJ8" s="112">
        <v>1096.027</v>
      </c>
      <c r="GK8" s="85">
        <v>1504.273</v>
      </c>
      <c r="GL8" s="21">
        <f>GK8-GJ8</f>
        <v>408.24599999999987</v>
      </c>
      <c r="GM8" s="20">
        <f>GK8/GJ8*100</f>
        <v>137.24780502670097</v>
      </c>
      <c r="GN8" s="113">
        <v>0</v>
      </c>
      <c r="GO8" s="113"/>
      <c r="GP8" s="85"/>
      <c r="GQ8" s="30"/>
      <c r="GR8" s="85">
        <f>B8+AH8+AJ8+AN8+AR8+AV8+BK8+CR8+EO8+FJ8+FN8+GB8+GF8+GJ8+GN8+GP8+EJ8</f>
        <v>75023.46900000001</v>
      </c>
      <c r="GS8" s="173">
        <f>C8+AI8+AK8+AM8+AO8+AS8+BD8+BS8+BZ8+CH8+CO8+CZ8+DG8+DN8+EG8+EK8+EU8+EY8+FE8+FI8+FK8+FU8+FY8+GC8+GG8+GK8+GO8+GQ8+FS8</f>
        <v>27554.914000000004</v>
      </c>
      <c r="GT8" s="30">
        <f>GS8-GR8</f>
        <v>-47468.55500000001</v>
      </c>
      <c r="GU8" s="38">
        <f>GS8/GR8*100</f>
        <v>36.72839228481956</v>
      </c>
      <c r="GV8" s="26"/>
    </row>
    <row r="9" spans="1:206" ht="25.5" customHeight="1">
      <c r="A9" s="58" t="s">
        <v>40</v>
      </c>
      <c r="B9" s="99">
        <f aca="true" t="shared" si="1" ref="B9:B17">F9+J9+N9+U9+AB9</f>
        <v>208.162</v>
      </c>
      <c r="C9" s="30">
        <f>G9+K9+O9+Y9+AC9</f>
        <v>351.43</v>
      </c>
      <c r="D9" s="27">
        <f aca="true" t="shared" si="2" ref="D9:D18">C9-B9</f>
        <v>143.268</v>
      </c>
      <c r="E9" s="8">
        <f aca="true" t="shared" si="3" ref="E9:E18">C9/B9*100</f>
        <v>168.82524187892122</v>
      </c>
      <c r="F9" s="28">
        <v>129.36</v>
      </c>
      <c r="G9" s="28">
        <v>245.98</v>
      </c>
      <c r="H9" s="48">
        <f aca="true" t="shared" si="4" ref="H9:H18">G9-F9</f>
        <v>116.61999999999998</v>
      </c>
      <c r="I9" s="38">
        <f aca="true" t="shared" si="5" ref="I9:I18">G9/F9*100</f>
        <v>190.15151515151513</v>
      </c>
      <c r="J9" s="13"/>
      <c r="K9" s="13"/>
      <c r="L9" s="13"/>
      <c r="M9" s="5"/>
      <c r="N9" s="27">
        <v>32.2</v>
      </c>
      <c r="O9" s="27">
        <v>72.647</v>
      </c>
      <c r="P9" s="27">
        <f aca="true" t="shared" si="6" ref="P9:P18">O9-N9</f>
        <v>40.447</v>
      </c>
      <c r="Q9" s="13">
        <v>2636</v>
      </c>
      <c r="R9" s="13">
        <f>P9-Q9</f>
        <v>-2595.553</v>
      </c>
      <c r="S9" s="13">
        <f>P9/Q9*100</f>
        <v>1.5344081942336876</v>
      </c>
      <c r="T9" s="25">
        <f aca="true" t="shared" si="7" ref="T9:T17">O9/N9*100</f>
        <v>225.61180124223603</v>
      </c>
      <c r="U9" s="27">
        <v>46.602</v>
      </c>
      <c r="V9" s="94"/>
      <c r="W9" s="94"/>
      <c r="X9" s="94"/>
      <c r="Y9" s="120">
        <v>32.803</v>
      </c>
      <c r="Z9" s="98">
        <f aca="true" t="shared" si="8" ref="Z9:Z18">Y9-U9</f>
        <v>-13.799</v>
      </c>
      <c r="AA9" s="159">
        <f aca="true" t="shared" si="9" ref="AA9:AA18">Y9/U9*100</f>
        <v>70.38968284622977</v>
      </c>
      <c r="AB9" s="62"/>
      <c r="AC9" s="62"/>
      <c r="AD9" s="62"/>
      <c r="AE9" s="62"/>
      <c r="AF9" s="62"/>
      <c r="AG9" s="5"/>
      <c r="AH9" s="10"/>
      <c r="AI9" s="76"/>
      <c r="AJ9" s="5"/>
      <c r="AK9" s="10"/>
      <c r="AL9" s="10"/>
      <c r="AM9" s="10"/>
      <c r="AN9" s="10"/>
      <c r="AO9" s="10"/>
      <c r="AP9" s="10"/>
      <c r="AQ9" s="103"/>
      <c r="AR9" s="10"/>
      <c r="AS9" s="10"/>
      <c r="AT9" s="86"/>
      <c r="AU9" s="103"/>
      <c r="AV9" s="63">
        <v>1.916</v>
      </c>
      <c r="AW9" s="5"/>
      <c r="AX9" s="5"/>
      <c r="AY9" s="8"/>
      <c r="AZ9" s="5"/>
      <c r="BA9" s="5"/>
      <c r="BB9" s="12"/>
      <c r="BC9" s="8"/>
      <c r="BD9" s="63">
        <v>2.711</v>
      </c>
      <c r="BE9" s="30">
        <f aca="true" t="shared" si="10" ref="BE9:BE18">BD9-AV9</f>
        <v>0.7949999999999999</v>
      </c>
      <c r="BF9" s="38">
        <f>BD9/AV9*100</f>
        <v>141.4926931106472</v>
      </c>
      <c r="BG9" s="30">
        <f>BK9+CR9+EJ9</f>
        <v>305.37600000000003</v>
      </c>
      <c r="BH9" s="30">
        <f aca="true" t="shared" si="11" ref="BH9:BH18">BL9+CS9+EK9</f>
        <v>232.27800000000002</v>
      </c>
      <c r="BI9" s="30">
        <f aca="true" t="shared" si="12" ref="BI9:BI18">BH9-BG9</f>
        <v>-73.09800000000001</v>
      </c>
      <c r="BJ9" s="38">
        <f aca="true" t="shared" si="13" ref="BJ9:BJ18">BH9/BG9*100</f>
        <v>76.06295190191763</v>
      </c>
      <c r="BK9" s="87">
        <f t="shared" si="0"/>
        <v>37.052</v>
      </c>
      <c r="BL9" s="38">
        <f aca="true" t="shared" si="14" ref="BL9:BL18">BS9+BZ9+CH9+CO9</f>
        <v>8.174</v>
      </c>
      <c r="BM9" s="30">
        <f aca="true" t="shared" si="15" ref="BM9:BM18">BL9-BK9</f>
        <v>-28.878</v>
      </c>
      <c r="BN9" s="38">
        <f>BL9/BK9*100</f>
        <v>22.060887401489797</v>
      </c>
      <c r="BO9" s="5">
        <v>0</v>
      </c>
      <c r="BP9" s="5"/>
      <c r="BQ9" s="5"/>
      <c r="BR9" s="8"/>
      <c r="BS9" s="27">
        <v>8.174</v>
      </c>
      <c r="BT9" s="30">
        <f>BS9-BO9</f>
        <v>8.174</v>
      </c>
      <c r="BU9" s="38"/>
      <c r="BV9" s="28"/>
      <c r="BW9" s="2"/>
      <c r="BX9" s="2"/>
      <c r="BY9" s="3"/>
      <c r="BZ9" s="27"/>
      <c r="CA9" s="36"/>
      <c r="CB9" s="3"/>
      <c r="CC9" s="38"/>
      <c r="CD9" s="28"/>
      <c r="CE9" s="5"/>
      <c r="CF9" s="5"/>
      <c r="CG9" s="8"/>
      <c r="CH9" s="28"/>
      <c r="CI9" s="30"/>
      <c r="CJ9" s="38"/>
      <c r="CK9" s="5">
        <v>37.052</v>
      </c>
      <c r="CL9" s="5"/>
      <c r="CM9" s="5"/>
      <c r="CN9" s="5"/>
      <c r="CO9" s="27">
        <v>0</v>
      </c>
      <c r="CP9" s="30">
        <f aca="true" t="shared" si="16" ref="CP9:CP18">CO9-CK9</f>
        <v>-37.052</v>
      </c>
      <c r="CQ9" s="38">
        <f>CO9/CK9*100</f>
        <v>0</v>
      </c>
      <c r="CR9" s="30">
        <f aca="true" t="shared" si="17" ref="CR9:CR17">CV9+DC9+DJ9+DQ9</f>
        <v>268.324</v>
      </c>
      <c r="CS9" s="38">
        <f aca="true" t="shared" si="18" ref="CS9:CS18">CZ9+DG9+DN9+EG9</f>
        <v>224.104</v>
      </c>
      <c r="CT9" s="38">
        <f aca="true" t="shared" si="19" ref="CT9:CT18">CS9-CR9</f>
        <v>-44.22</v>
      </c>
      <c r="CU9" s="38">
        <f aca="true" t="shared" si="20" ref="CU9:CU18">CS9/CR9*100</f>
        <v>83.51992367436382</v>
      </c>
      <c r="CV9" s="28">
        <v>70.28</v>
      </c>
      <c r="CW9" s="13"/>
      <c r="CX9" s="13"/>
      <c r="CY9" s="13"/>
      <c r="CZ9" s="28">
        <v>45.625</v>
      </c>
      <c r="DA9" s="30">
        <f aca="true" t="shared" si="21" ref="DA9:DA18">CZ9-CV9</f>
        <v>-24.655</v>
      </c>
      <c r="DB9" s="38">
        <f>CZ9/CV9*100</f>
        <v>64.91889584519066</v>
      </c>
      <c r="DC9" s="40">
        <v>178.588</v>
      </c>
      <c r="DD9" s="13"/>
      <c r="DE9" s="13"/>
      <c r="DF9" s="13"/>
      <c r="DG9" s="28">
        <v>125.807</v>
      </c>
      <c r="DH9" s="30">
        <f aca="true" t="shared" si="22" ref="DH9:DH18">DG9-DC9</f>
        <v>-52.78099999999999</v>
      </c>
      <c r="DI9" s="38">
        <f aca="true" t="shared" si="23" ref="DI9:DI18">DG9/DC9*100</f>
        <v>70.44538266848836</v>
      </c>
      <c r="DJ9" s="40">
        <v>0.013</v>
      </c>
      <c r="DK9" s="116"/>
      <c r="DL9" s="116"/>
      <c r="DM9" s="117"/>
      <c r="DN9" s="52">
        <v>47.205</v>
      </c>
      <c r="DO9" s="87">
        <f aca="true" t="shared" si="24" ref="DO9:DO18">DN9-DJ9</f>
        <v>47.192</v>
      </c>
      <c r="DP9" s="90">
        <f aca="true" t="shared" si="25" ref="DP9:DP15">DN9/DJ9*100</f>
        <v>363115.3846153846</v>
      </c>
      <c r="DQ9" s="28">
        <v>19.443</v>
      </c>
      <c r="DR9" s="5"/>
      <c r="DS9" s="5"/>
      <c r="DT9" s="8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8"/>
      <c r="EG9" s="28">
        <v>5.467</v>
      </c>
      <c r="EH9" s="30">
        <f aca="true" t="shared" si="26" ref="EH9:EH18">EG9-DQ9</f>
        <v>-13.976000000000003</v>
      </c>
      <c r="EI9" s="38">
        <f>EG9/DQ9*100</f>
        <v>28.1180887723088</v>
      </c>
      <c r="EJ9" s="28"/>
      <c r="EK9" s="27"/>
      <c r="EL9" s="27"/>
      <c r="EM9" s="38"/>
      <c r="EN9" s="38"/>
      <c r="EO9" s="85">
        <f aca="true" t="shared" si="27" ref="EO9:EO17">ET9+EX9+FB9</f>
        <v>120.37199999999999</v>
      </c>
      <c r="EP9" s="30">
        <f aca="true" t="shared" si="28" ref="EP9:EP17">ET9+EU9+EY9+FC9</f>
        <v>608.582</v>
      </c>
      <c r="EQ9" s="30">
        <f aca="true" t="shared" si="29" ref="EQ9:EQ18">EP9-EO9</f>
        <v>488.21000000000004</v>
      </c>
      <c r="ER9" s="38">
        <f aca="true" t="shared" si="30" ref="ER9:ER18">EP9/EO9*100</f>
        <v>505.5843551656532</v>
      </c>
      <c r="ES9" s="8"/>
      <c r="ET9" s="28">
        <v>0</v>
      </c>
      <c r="EU9" s="28">
        <v>80</v>
      </c>
      <c r="EV9" s="25">
        <f aca="true" t="shared" si="31" ref="EV9:EV18">EU9-ET9</f>
        <v>80</v>
      </c>
      <c r="EW9" s="38"/>
      <c r="EX9" s="28">
        <v>77.835</v>
      </c>
      <c r="EY9" s="28">
        <v>528.582</v>
      </c>
      <c r="EZ9" s="30">
        <f aca="true" t="shared" si="32" ref="EZ9:EZ18">EY9-EX9</f>
        <v>450.747</v>
      </c>
      <c r="FA9" s="38">
        <f aca="true" t="shared" si="33" ref="FA9:FA18">EY9/EX9*100</f>
        <v>679.1058007323185</v>
      </c>
      <c r="FB9" s="27">
        <v>42.537</v>
      </c>
      <c r="FC9" s="5"/>
      <c r="FD9" s="5"/>
      <c r="FE9" s="27">
        <v>143.05</v>
      </c>
      <c r="FF9" s="30">
        <f aca="true" t="shared" si="34" ref="FF9:FF18">FE9-FB9</f>
        <v>100.513</v>
      </c>
      <c r="FG9" s="38">
        <f aca="true" t="shared" si="35" ref="FG9:FG18">FE9/FB9*100</f>
        <v>336.2954604226909</v>
      </c>
      <c r="FH9" s="90"/>
      <c r="FI9" s="90"/>
      <c r="FJ9" s="106"/>
      <c r="FK9" s="107"/>
      <c r="FL9" s="87">
        <f aca="true" t="shared" si="36" ref="FL9:FL18">FK9-FJ9</f>
        <v>0</v>
      </c>
      <c r="FM9" s="90"/>
      <c r="FN9" s="108"/>
      <c r="FO9" s="109"/>
      <c r="FP9" s="27"/>
      <c r="FQ9" s="8"/>
      <c r="FR9" s="74"/>
      <c r="FS9" s="27"/>
      <c r="FT9" s="42"/>
      <c r="FU9" s="27"/>
      <c r="FV9" s="27"/>
      <c r="FW9" s="8"/>
      <c r="FX9" s="44"/>
      <c r="FY9" s="3"/>
      <c r="FZ9" s="27"/>
      <c r="GA9" s="8"/>
      <c r="GB9" s="44"/>
      <c r="GC9" s="27"/>
      <c r="GD9" s="18"/>
      <c r="GE9" s="91"/>
      <c r="GF9" s="53"/>
      <c r="GG9" s="52"/>
      <c r="GH9" s="107"/>
      <c r="GI9" s="91"/>
      <c r="GJ9" s="44"/>
      <c r="GK9" s="27"/>
      <c r="GL9" s="8"/>
      <c r="GM9" s="8"/>
      <c r="GN9" s="114"/>
      <c r="GO9" s="114"/>
      <c r="GP9" s="114"/>
      <c r="GQ9" s="38"/>
      <c r="GR9" s="85">
        <f aca="true" t="shared" si="37" ref="GR9:GR17">B9+AH9+AJ9+AN9+AR9+AV9+BK9+CR9+EO9+FJ9+FN9+GB9+GF9+GJ9+GN9+GP9</f>
        <v>635.8259999999999</v>
      </c>
      <c r="GS9" s="173">
        <f aca="true" t="shared" si="38" ref="GS9:GS17">C9+AI9+AK9+AM9+AO9+AS9+BD9+BS9+BZ9+CH9+CO9+CZ9+DG9+DN9+EG9+EK9+EU9+EY9+FE9+FI9+FK9+FU9+FY9+GC9+GG9+GK9+GO9+GQ9</f>
        <v>1338.051</v>
      </c>
      <c r="GT9" s="27">
        <f aca="true" t="shared" si="39" ref="GT9:GT18">GS9-GR9</f>
        <v>702.225</v>
      </c>
      <c r="GU9" s="8">
        <f aca="true" t="shared" si="40" ref="GU9:GU18">GS9/GR9*100</f>
        <v>210.442951373489</v>
      </c>
      <c r="GV9" s="26"/>
      <c r="GX9" t="s">
        <v>65</v>
      </c>
    </row>
    <row r="10" spans="1:204" ht="24" customHeight="1">
      <c r="A10" s="58" t="s">
        <v>46</v>
      </c>
      <c r="B10" s="99">
        <f t="shared" si="1"/>
        <v>110.434</v>
      </c>
      <c r="C10" s="30">
        <f>G10+K10+O10+Y10+AC10</f>
        <v>160.76500000000001</v>
      </c>
      <c r="D10" s="27">
        <f t="shared" si="2"/>
        <v>50.33100000000002</v>
      </c>
      <c r="E10" s="8">
        <f t="shared" si="3"/>
        <v>145.5756379375917</v>
      </c>
      <c r="F10" s="28">
        <v>71.118</v>
      </c>
      <c r="G10" s="28">
        <v>155.936</v>
      </c>
      <c r="H10" s="48">
        <f t="shared" si="4"/>
        <v>84.81800000000001</v>
      </c>
      <c r="I10" s="38">
        <f t="shared" si="5"/>
        <v>219.263758823364</v>
      </c>
      <c r="J10" s="13"/>
      <c r="K10" s="13"/>
      <c r="L10" s="13"/>
      <c r="M10" s="5"/>
      <c r="N10" s="27">
        <v>12.032</v>
      </c>
      <c r="O10" s="27">
        <v>2.586</v>
      </c>
      <c r="P10" s="27">
        <f t="shared" si="6"/>
        <v>-9.446</v>
      </c>
      <c r="Q10" s="13"/>
      <c r="R10" s="13"/>
      <c r="S10" s="13"/>
      <c r="T10" s="25">
        <f t="shared" si="7"/>
        <v>21.492686170212767</v>
      </c>
      <c r="U10" s="27">
        <v>27.284</v>
      </c>
      <c r="V10" s="94"/>
      <c r="W10" s="94"/>
      <c r="X10" s="94"/>
      <c r="Y10" s="120">
        <v>2.243</v>
      </c>
      <c r="Z10" s="98">
        <f t="shared" si="8"/>
        <v>-25.041</v>
      </c>
      <c r="AA10" s="159">
        <f t="shared" si="9"/>
        <v>8.220935346723355</v>
      </c>
      <c r="AB10" s="62"/>
      <c r="AC10" s="62"/>
      <c r="AD10" s="62"/>
      <c r="AE10" s="11"/>
      <c r="AF10" s="76"/>
      <c r="AG10" s="5"/>
      <c r="AH10" s="76"/>
      <c r="AI10" s="62"/>
      <c r="AJ10" s="5"/>
      <c r="AK10" s="10"/>
      <c r="AL10" s="10"/>
      <c r="AM10" s="10"/>
      <c r="AN10" s="10"/>
      <c r="AO10" s="10"/>
      <c r="AP10" s="10"/>
      <c r="AQ10" s="103"/>
      <c r="AR10" s="10"/>
      <c r="AS10" s="10"/>
      <c r="AT10" s="86"/>
      <c r="AU10" s="103"/>
      <c r="AV10" s="63">
        <v>0</v>
      </c>
      <c r="AW10" s="5"/>
      <c r="AX10" s="5"/>
      <c r="AY10" s="8"/>
      <c r="AZ10" s="5"/>
      <c r="BA10" s="5"/>
      <c r="BB10" s="12"/>
      <c r="BC10" s="8"/>
      <c r="BD10" s="63">
        <v>0</v>
      </c>
      <c r="BE10" s="30">
        <f t="shared" si="10"/>
        <v>0</v>
      </c>
      <c r="BF10" s="38"/>
      <c r="BG10" s="30">
        <f aca="true" t="shared" si="41" ref="BG10:BG17">BK10+CR10+EJ10</f>
        <v>9.168</v>
      </c>
      <c r="BH10" s="30">
        <f t="shared" si="11"/>
        <v>182.415</v>
      </c>
      <c r="BI10" s="30">
        <f t="shared" si="12"/>
        <v>173.24699999999999</v>
      </c>
      <c r="BJ10" s="38"/>
      <c r="BK10" s="30">
        <f t="shared" si="0"/>
        <v>0</v>
      </c>
      <c r="BL10" s="38">
        <f t="shared" si="14"/>
        <v>0</v>
      </c>
      <c r="BM10" s="30">
        <f t="shared" si="15"/>
        <v>0</v>
      </c>
      <c r="BN10" s="38"/>
      <c r="BO10" s="5"/>
      <c r="BP10" s="5"/>
      <c r="BQ10" s="5"/>
      <c r="BR10" s="8"/>
      <c r="BS10" s="5"/>
      <c r="BT10" s="30"/>
      <c r="BU10" s="38"/>
      <c r="BV10" s="40"/>
      <c r="BW10" s="2"/>
      <c r="BX10" s="2"/>
      <c r="BY10" s="3"/>
      <c r="BZ10" s="27"/>
      <c r="CA10" s="36"/>
      <c r="CB10" s="3"/>
      <c r="CC10" s="38"/>
      <c r="CD10" s="28"/>
      <c r="CE10" s="5"/>
      <c r="CF10" s="5"/>
      <c r="CG10" s="8"/>
      <c r="CH10" s="28"/>
      <c r="CI10" s="30"/>
      <c r="CJ10" s="38"/>
      <c r="CK10" s="40"/>
      <c r="CL10" s="5"/>
      <c r="CM10" s="5"/>
      <c r="CN10" s="5"/>
      <c r="CO10" s="28"/>
      <c r="CP10" s="30">
        <f t="shared" si="16"/>
        <v>0</v>
      </c>
      <c r="CQ10" s="38"/>
      <c r="CR10" s="30">
        <f t="shared" si="17"/>
        <v>9.168</v>
      </c>
      <c r="CS10" s="38">
        <f t="shared" si="18"/>
        <v>182.415</v>
      </c>
      <c r="CT10" s="38">
        <f t="shared" si="19"/>
        <v>173.24699999999999</v>
      </c>
      <c r="CU10" s="38">
        <f t="shared" si="20"/>
        <v>1989.6924083769634</v>
      </c>
      <c r="CV10" s="40">
        <v>0</v>
      </c>
      <c r="CW10" s="13"/>
      <c r="CX10" s="13"/>
      <c r="CY10" s="13"/>
      <c r="CZ10" s="28">
        <v>0</v>
      </c>
      <c r="DA10" s="30">
        <f t="shared" si="21"/>
        <v>0</v>
      </c>
      <c r="DB10" s="38"/>
      <c r="DC10" s="40">
        <v>0</v>
      </c>
      <c r="DD10" s="13"/>
      <c r="DE10" s="13"/>
      <c r="DF10" s="13"/>
      <c r="DG10" s="28">
        <v>155.351</v>
      </c>
      <c r="DH10" s="30">
        <f t="shared" si="22"/>
        <v>155.351</v>
      </c>
      <c r="DI10" s="38"/>
      <c r="DJ10" s="28">
        <v>9</v>
      </c>
      <c r="DK10" s="116"/>
      <c r="DL10" s="116"/>
      <c r="DM10" s="117"/>
      <c r="DN10" s="52">
        <v>18.564</v>
      </c>
      <c r="DO10" s="87">
        <f t="shared" si="24"/>
        <v>9.564</v>
      </c>
      <c r="DP10" s="90">
        <f t="shared" si="25"/>
        <v>206.26666666666668</v>
      </c>
      <c r="DQ10" s="28">
        <v>0.168</v>
      </c>
      <c r="DR10" s="5"/>
      <c r="DS10" s="5"/>
      <c r="DT10" s="8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8"/>
      <c r="EG10" s="28">
        <v>8.5</v>
      </c>
      <c r="EH10" s="30">
        <f t="shared" si="26"/>
        <v>8.332</v>
      </c>
      <c r="EI10" s="38">
        <f>EG10/DQ10*100</f>
        <v>5059.523809523809</v>
      </c>
      <c r="EJ10" s="28"/>
      <c r="EK10" s="27"/>
      <c r="EL10" s="27"/>
      <c r="EM10" s="38"/>
      <c r="EN10" s="38"/>
      <c r="EO10" s="85">
        <f t="shared" si="27"/>
        <v>66.856</v>
      </c>
      <c r="EP10" s="30">
        <f t="shared" si="28"/>
        <v>72.918</v>
      </c>
      <c r="EQ10" s="30">
        <f t="shared" si="29"/>
        <v>6.062000000000012</v>
      </c>
      <c r="ER10" s="38">
        <f t="shared" si="30"/>
        <v>109.06724901280364</v>
      </c>
      <c r="ES10" s="8"/>
      <c r="ET10" s="40">
        <v>0</v>
      </c>
      <c r="EU10" s="40">
        <v>0</v>
      </c>
      <c r="EV10" s="25">
        <f t="shared" si="31"/>
        <v>0</v>
      </c>
      <c r="EW10" s="38"/>
      <c r="EX10" s="28">
        <v>34.879</v>
      </c>
      <c r="EY10" s="28">
        <v>72.918</v>
      </c>
      <c r="EZ10" s="30">
        <f t="shared" si="32"/>
        <v>38.03900000000001</v>
      </c>
      <c r="FA10" s="38">
        <f t="shared" si="33"/>
        <v>209.0598927721552</v>
      </c>
      <c r="FB10" s="28">
        <v>31.977</v>
      </c>
      <c r="FC10" s="5"/>
      <c r="FD10" s="5"/>
      <c r="FE10" s="28">
        <v>393.973</v>
      </c>
      <c r="FF10" s="30">
        <f t="shared" si="34"/>
        <v>361.99600000000004</v>
      </c>
      <c r="FG10" s="38">
        <f t="shared" si="35"/>
        <v>1232.051161772524</v>
      </c>
      <c r="FH10" s="38"/>
      <c r="FI10" s="38"/>
      <c r="FJ10" s="42"/>
      <c r="FK10" s="27"/>
      <c r="FL10" s="87">
        <f t="shared" si="36"/>
        <v>0</v>
      </c>
      <c r="FM10" s="90"/>
      <c r="FN10" s="72"/>
      <c r="FO10" s="73"/>
      <c r="FP10" s="27"/>
      <c r="FQ10" s="8"/>
      <c r="FR10" s="74"/>
      <c r="FS10" s="27"/>
      <c r="FT10" s="42"/>
      <c r="FU10" s="27"/>
      <c r="FV10" s="27"/>
      <c r="FW10" s="8"/>
      <c r="FX10" s="172"/>
      <c r="FY10" s="3"/>
      <c r="FZ10" s="27"/>
      <c r="GA10" s="8"/>
      <c r="GB10" s="172"/>
      <c r="GC10" s="27"/>
      <c r="GD10" s="3"/>
      <c r="GE10" s="91"/>
      <c r="GF10" s="75"/>
      <c r="GG10" s="52"/>
      <c r="GH10" s="107"/>
      <c r="GI10" s="91"/>
      <c r="GJ10" s="172"/>
      <c r="GK10" s="27"/>
      <c r="GL10" s="8"/>
      <c r="GM10" s="8"/>
      <c r="GN10" s="8"/>
      <c r="GO10" s="8"/>
      <c r="GP10" s="38"/>
      <c r="GQ10" s="38"/>
      <c r="GR10" s="85">
        <f t="shared" si="37"/>
        <v>186.458</v>
      </c>
      <c r="GS10" s="173">
        <f t="shared" si="38"/>
        <v>810.071</v>
      </c>
      <c r="GT10" s="27">
        <f t="shared" si="39"/>
        <v>623.613</v>
      </c>
      <c r="GU10" s="8">
        <f t="shared" si="40"/>
        <v>434.4522627079557</v>
      </c>
      <c r="GV10" s="26"/>
    </row>
    <row r="11" spans="1:204" ht="21" customHeight="1">
      <c r="A11" s="58" t="s">
        <v>41</v>
      </c>
      <c r="B11" s="99">
        <f t="shared" si="1"/>
        <v>48.663</v>
      </c>
      <c r="C11" s="30">
        <f aca="true" t="shared" si="42" ref="C11:C17">G11+K11+O11+Y11+AC11</f>
        <v>91.355</v>
      </c>
      <c r="D11" s="27">
        <f t="shared" si="2"/>
        <v>42.69200000000001</v>
      </c>
      <c r="E11" s="8">
        <f t="shared" si="3"/>
        <v>187.7298974580277</v>
      </c>
      <c r="F11" s="28">
        <v>40.8</v>
      </c>
      <c r="G11" s="28">
        <v>85.819</v>
      </c>
      <c r="H11" s="48">
        <f t="shared" si="4"/>
        <v>45.019000000000005</v>
      </c>
      <c r="I11" s="38">
        <f t="shared" si="5"/>
        <v>210.3406862745098</v>
      </c>
      <c r="J11" s="13"/>
      <c r="K11" s="13"/>
      <c r="L11" s="13"/>
      <c r="M11" s="5"/>
      <c r="N11" s="27">
        <v>7.863</v>
      </c>
      <c r="O11" s="27">
        <v>4.628</v>
      </c>
      <c r="P11" s="27">
        <f t="shared" si="6"/>
        <v>-3.2350000000000003</v>
      </c>
      <c r="Q11" s="13"/>
      <c r="R11" s="13"/>
      <c r="S11" s="13">
        <f aca="true" t="shared" si="43" ref="S11:S16">IF(P11=0,0,Q11/P11*100)</f>
        <v>0</v>
      </c>
      <c r="T11" s="25">
        <f t="shared" si="7"/>
        <v>58.85794226122345</v>
      </c>
      <c r="U11" s="27">
        <v>0</v>
      </c>
      <c r="V11" s="94"/>
      <c r="W11" s="94"/>
      <c r="X11" s="94"/>
      <c r="Y11" s="120">
        <v>0.908</v>
      </c>
      <c r="Z11" s="98">
        <f t="shared" si="8"/>
        <v>0.908</v>
      </c>
      <c r="AA11" s="159"/>
      <c r="AB11" s="62"/>
      <c r="AC11" s="62"/>
      <c r="AD11" s="62"/>
      <c r="AE11" s="62"/>
      <c r="AF11" s="62"/>
      <c r="AG11" s="5"/>
      <c r="AH11" s="10"/>
      <c r="AI11" s="76"/>
      <c r="AJ11" s="5"/>
      <c r="AK11" s="10"/>
      <c r="AL11" s="10"/>
      <c r="AM11" s="10"/>
      <c r="AN11" s="10"/>
      <c r="AO11" s="10"/>
      <c r="AP11" s="10"/>
      <c r="AQ11" s="103"/>
      <c r="AR11" s="10"/>
      <c r="AS11" s="10"/>
      <c r="AT11" s="86"/>
      <c r="AU11" s="103"/>
      <c r="AV11" s="63">
        <v>0</v>
      </c>
      <c r="AW11" s="5"/>
      <c r="AX11" s="5"/>
      <c r="AY11" s="5"/>
      <c r="AZ11" s="5"/>
      <c r="BA11" s="5"/>
      <c r="BB11" s="5"/>
      <c r="BC11" s="8"/>
      <c r="BD11" s="63">
        <v>0</v>
      </c>
      <c r="BE11" s="30">
        <f t="shared" si="10"/>
        <v>0</v>
      </c>
      <c r="BF11" s="38"/>
      <c r="BG11" s="30">
        <f t="shared" si="41"/>
        <v>27.470999999999997</v>
      </c>
      <c r="BH11" s="30">
        <f t="shared" si="11"/>
        <v>99.44500000000001</v>
      </c>
      <c r="BI11" s="30">
        <f t="shared" si="12"/>
        <v>71.97400000000002</v>
      </c>
      <c r="BJ11" s="38">
        <f t="shared" si="13"/>
        <v>361.9999271959522</v>
      </c>
      <c r="BK11" s="30">
        <f t="shared" si="0"/>
        <v>0</v>
      </c>
      <c r="BL11" s="38">
        <f t="shared" si="14"/>
        <v>0</v>
      </c>
      <c r="BM11" s="30">
        <f t="shared" si="15"/>
        <v>0</v>
      </c>
      <c r="BN11" s="38"/>
      <c r="BO11" s="5"/>
      <c r="BP11" s="5"/>
      <c r="BQ11" s="5"/>
      <c r="BR11" s="5"/>
      <c r="BS11" s="5"/>
      <c r="BT11" s="30"/>
      <c r="BU11" s="38"/>
      <c r="BV11" s="28"/>
      <c r="BW11" s="2"/>
      <c r="BX11" s="2"/>
      <c r="BY11" s="2"/>
      <c r="BZ11" s="27"/>
      <c r="CA11" s="36"/>
      <c r="CB11" s="2"/>
      <c r="CC11" s="38"/>
      <c r="CD11" s="28"/>
      <c r="CE11" s="5"/>
      <c r="CF11" s="5"/>
      <c r="CG11" s="5"/>
      <c r="CH11" s="28"/>
      <c r="CI11" s="30"/>
      <c r="CJ11" s="38"/>
      <c r="CK11" s="40"/>
      <c r="CL11" s="5"/>
      <c r="CM11" s="5"/>
      <c r="CN11" s="8"/>
      <c r="CO11" s="28"/>
      <c r="CP11" s="30">
        <f t="shared" si="16"/>
        <v>0</v>
      </c>
      <c r="CQ11" s="38"/>
      <c r="CR11" s="30">
        <f t="shared" si="17"/>
        <v>27.470999999999997</v>
      </c>
      <c r="CS11" s="38">
        <f t="shared" si="18"/>
        <v>99.44500000000001</v>
      </c>
      <c r="CT11" s="38">
        <f t="shared" si="19"/>
        <v>71.97400000000002</v>
      </c>
      <c r="CU11" s="38">
        <f t="shared" si="20"/>
        <v>361.9999271959522</v>
      </c>
      <c r="CV11" s="40">
        <v>0.075</v>
      </c>
      <c r="CW11" s="13"/>
      <c r="CX11" s="13"/>
      <c r="CY11" s="13"/>
      <c r="CZ11" s="28">
        <v>0.1</v>
      </c>
      <c r="DA11" s="30">
        <f t="shared" si="21"/>
        <v>0.02500000000000001</v>
      </c>
      <c r="DB11" s="38">
        <f>CZ11/CV11*100</f>
        <v>133.33333333333334</v>
      </c>
      <c r="DC11" s="40">
        <v>16.65</v>
      </c>
      <c r="DD11" s="13"/>
      <c r="DE11" s="13"/>
      <c r="DF11" s="13"/>
      <c r="DG11" s="28">
        <v>72.933</v>
      </c>
      <c r="DH11" s="30">
        <f t="shared" si="22"/>
        <v>56.28300000000001</v>
      </c>
      <c r="DI11" s="38">
        <f t="shared" si="23"/>
        <v>438.03603603603614</v>
      </c>
      <c r="DJ11" s="40">
        <v>10.746</v>
      </c>
      <c r="DK11" s="116"/>
      <c r="DL11" s="116"/>
      <c r="DM11" s="117"/>
      <c r="DN11" s="52">
        <v>23.816</v>
      </c>
      <c r="DO11" s="87">
        <f t="shared" si="24"/>
        <v>13.069999999999999</v>
      </c>
      <c r="DP11" s="90">
        <f t="shared" si="25"/>
        <v>221.62665177740553</v>
      </c>
      <c r="DQ11" s="28">
        <v>0</v>
      </c>
      <c r="DR11" s="5"/>
      <c r="DS11" s="5"/>
      <c r="DT11" s="8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8"/>
      <c r="EG11" s="28">
        <v>2.596</v>
      </c>
      <c r="EH11" s="30">
        <f t="shared" si="26"/>
        <v>2.596</v>
      </c>
      <c r="EI11" s="38"/>
      <c r="EJ11" s="28"/>
      <c r="EK11" s="8"/>
      <c r="EL11" s="8"/>
      <c r="EM11" s="38"/>
      <c r="EN11" s="38"/>
      <c r="EO11" s="85">
        <f t="shared" si="27"/>
        <v>88.733</v>
      </c>
      <c r="EP11" s="30">
        <f t="shared" si="28"/>
        <v>247.37</v>
      </c>
      <c r="EQ11" s="30">
        <f t="shared" si="29"/>
        <v>158.637</v>
      </c>
      <c r="ER11" s="38">
        <f t="shared" si="30"/>
        <v>278.7801607068396</v>
      </c>
      <c r="ES11" s="8"/>
      <c r="ET11" s="40">
        <v>5.426</v>
      </c>
      <c r="EU11" s="28">
        <v>126.262</v>
      </c>
      <c r="EV11" s="25">
        <f t="shared" si="31"/>
        <v>120.836</v>
      </c>
      <c r="EW11" s="38">
        <f>EU11/ET11*100</f>
        <v>2326.9812016218207</v>
      </c>
      <c r="EX11" s="28">
        <v>25.321</v>
      </c>
      <c r="EY11" s="28">
        <v>115.682</v>
      </c>
      <c r="EZ11" s="30">
        <f t="shared" si="32"/>
        <v>90.361</v>
      </c>
      <c r="FA11" s="38">
        <f t="shared" si="33"/>
        <v>456.86189329015446</v>
      </c>
      <c r="FB11" s="28">
        <v>57.986</v>
      </c>
      <c r="FC11" s="5"/>
      <c r="FD11" s="5"/>
      <c r="FE11" s="28">
        <v>12.448</v>
      </c>
      <c r="FF11" s="30">
        <f t="shared" si="34"/>
        <v>-45.538</v>
      </c>
      <c r="FG11" s="38">
        <f t="shared" si="35"/>
        <v>21.467250715689996</v>
      </c>
      <c r="FH11" s="38"/>
      <c r="FI11" s="38"/>
      <c r="FJ11" s="42"/>
      <c r="FK11" s="8"/>
      <c r="FL11" s="87">
        <f t="shared" si="36"/>
        <v>0</v>
      </c>
      <c r="FM11" s="90"/>
      <c r="FN11" s="72"/>
      <c r="FO11" s="73"/>
      <c r="FP11" s="27"/>
      <c r="FQ11" s="8"/>
      <c r="FR11" s="74"/>
      <c r="FS11" s="27"/>
      <c r="FT11" s="8" t="s">
        <v>64</v>
      </c>
      <c r="FU11" s="29"/>
      <c r="FV11" s="27"/>
      <c r="FW11" s="8"/>
      <c r="FX11" s="45"/>
      <c r="FY11" s="29"/>
      <c r="FZ11" s="27"/>
      <c r="GA11" s="8"/>
      <c r="GB11" s="45"/>
      <c r="GC11" s="29"/>
      <c r="GD11" s="17"/>
      <c r="GE11" s="91"/>
      <c r="GF11" s="45"/>
      <c r="GG11" s="54"/>
      <c r="GH11" s="107"/>
      <c r="GI11" s="91"/>
      <c r="GJ11" s="45"/>
      <c r="GK11" s="23"/>
      <c r="GL11" s="8"/>
      <c r="GM11" s="8"/>
      <c r="GN11" s="8"/>
      <c r="GO11" s="8"/>
      <c r="GP11" s="38"/>
      <c r="GQ11" s="38"/>
      <c r="GR11" s="85">
        <f t="shared" si="37"/>
        <v>164.867</v>
      </c>
      <c r="GS11" s="173">
        <f t="shared" si="38"/>
        <v>445.192</v>
      </c>
      <c r="GT11" s="27">
        <f t="shared" si="39"/>
        <v>280.32500000000005</v>
      </c>
      <c r="GU11" s="8">
        <f t="shared" si="40"/>
        <v>270.0309946805607</v>
      </c>
      <c r="GV11" s="26"/>
    </row>
    <row r="12" spans="1:204" ht="21.75" customHeight="1">
      <c r="A12" s="58" t="s">
        <v>34</v>
      </c>
      <c r="B12" s="99">
        <f t="shared" si="1"/>
        <v>426.913</v>
      </c>
      <c r="C12" s="30">
        <f t="shared" si="42"/>
        <v>380.51800000000003</v>
      </c>
      <c r="D12" s="27">
        <f t="shared" si="2"/>
        <v>-46.39499999999998</v>
      </c>
      <c r="E12" s="8">
        <f t="shared" si="3"/>
        <v>89.13244618927042</v>
      </c>
      <c r="F12" s="28">
        <v>122.168</v>
      </c>
      <c r="G12" s="28">
        <v>217.751</v>
      </c>
      <c r="H12" s="48">
        <f t="shared" si="4"/>
        <v>95.583</v>
      </c>
      <c r="I12" s="38">
        <f t="shared" si="5"/>
        <v>178.2389823849126</v>
      </c>
      <c r="J12" s="13"/>
      <c r="K12" s="13"/>
      <c r="L12" s="13"/>
      <c r="M12" s="5"/>
      <c r="N12" s="27">
        <v>270.282</v>
      </c>
      <c r="O12" s="27">
        <v>128.204</v>
      </c>
      <c r="P12" s="27">
        <f t="shared" si="6"/>
        <v>-142.07799999999997</v>
      </c>
      <c r="Q12" s="13"/>
      <c r="R12" s="13"/>
      <c r="S12" s="13">
        <f t="shared" si="43"/>
        <v>0</v>
      </c>
      <c r="T12" s="25">
        <f t="shared" si="7"/>
        <v>47.4334213895117</v>
      </c>
      <c r="U12" s="27">
        <v>34.463</v>
      </c>
      <c r="V12" s="94"/>
      <c r="W12" s="94"/>
      <c r="X12" s="94"/>
      <c r="Y12" s="120">
        <v>34.563</v>
      </c>
      <c r="Z12" s="98">
        <f t="shared" si="8"/>
        <v>0.10000000000000142</v>
      </c>
      <c r="AA12" s="159">
        <f t="shared" si="9"/>
        <v>100.29016626527</v>
      </c>
      <c r="AB12" s="62"/>
      <c r="AC12" s="62"/>
      <c r="AD12" s="62"/>
      <c r="AE12" s="11"/>
      <c r="AF12" s="76"/>
      <c r="AG12" s="5"/>
      <c r="AH12" s="76"/>
      <c r="AI12" s="62"/>
      <c r="AJ12" s="5"/>
      <c r="AK12" s="10"/>
      <c r="AL12" s="10"/>
      <c r="AM12" s="10"/>
      <c r="AN12" s="10"/>
      <c r="AO12" s="10"/>
      <c r="AP12" s="10"/>
      <c r="AQ12" s="103"/>
      <c r="AR12" s="10"/>
      <c r="AS12" s="10"/>
      <c r="AT12" s="86"/>
      <c r="AU12" s="103"/>
      <c r="AV12" s="63">
        <v>0</v>
      </c>
      <c r="AW12" s="5"/>
      <c r="AX12" s="5"/>
      <c r="AY12" s="8"/>
      <c r="AZ12" s="5"/>
      <c r="BA12" s="5"/>
      <c r="BB12" s="12"/>
      <c r="BC12" s="8"/>
      <c r="BD12" s="63">
        <v>2.265</v>
      </c>
      <c r="BE12" s="30">
        <f t="shared" si="10"/>
        <v>2.265</v>
      </c>
      <c r="BF12" s="38"/>
      <c r="BG12" s="30">
        <f t="shared" si="41"/>
        <v>159.582</v>
      </c>
      <c r="BH12" s="30">
        <f t="shared" si="11"/>
        <v>217.95100000000002</v>
      </c>
      <c r="BI12" s="30">
        <f t="shared" si="12"/>
        <v>58.36900000000003</v>
      </c>
      <c r="BJ12" s="38">
        <f t="shared" si="13"/>
        <v>136.5761802709579</v>
      </c>
      <c r="BK12" s="30">
        <f t="shared" si="0"/>
        <v>0</v>
      </c>
      <c r="BL12" s="38">
        <f t="shared" si="14"/>
        <v>0</v>
      </c>
      <c r="BM12" s="30">
        <f t="shared" si="15"/>
        <v>0</v>
      </c>
      <c r="BN12" s="38"/>
      <c r="BO12" s="5"/>
      <c r="BP12" s="5"/>
      <c r="BQ12" s="5"/>
      <c r="BR12" s="5"/>
      <c r="BS12" s="5"/>
      <c r="BT12" s="30"/>
      <c r="BU12" s="38"/>
      <c r="BV12" s="28"/>
      <c r="BW12" s="2"/>
      <c r="BX12" s="2"/>
      <c r="BY12" s="2"/>
      <c r="BZ12" s="27"/>
      <c r="CA12" s="36"/>
      <c r="CB12" s="2"/>
      <c r="CC12" s="38"/>
      <c r="CD12" s="28"/>
      <c r="CE12" s="5"/>
      <c r="CF12" s="5"/>
      <c r="CG12" s="5"/>
      <c r="CH12" s="27"/>
      <c r="CI12" s="30"/>
      <c r="CJ12" s="38"/>
      <c r="CK12" s="40"/>
      <c r="CL12" s="5"/>
      <c r="CM12" s="5"/>
      <c r="CN12" s="8"/>
      <c r="CO12" s="28"/>
      <c r="CP12" s="30">
        <f t="shared" si="16"/>
        <v>0</v>
      </c>
      <c r="CQ12" s="38"/>
      <c r="CR12" s="30">
        <f t="shared" si="17"/>
        <v>159.582</v>
      </c>
      <c r="CS12" s="38">
        <f t="shared" si="18"/>
        <v>217.95100000000002</v>
      </c>
      <c r="CT12" s="38">
        <f t="shared" si="19"/>
        <v>58.36900000000003</v>
      </c>
      <c r="CU12" s="38">
        <f t="shared" si="20"/>
        <v>136.5761802709579</v>
      </c>
      <c r="CV12" s="28">
        <v>2.05</v>
      </c>
      <c r="CW12" s="13"/>
      <c r="CX12" s="13"/>
      <c r="CY12" s="13"/>
      <c r="CZ12" s="28">
        <v>1.778</v>
      </c>
      <c r="DA12" s="30">
        <f t="shared" si="21"/>
        <v>-0.2719999999999998</v>
      </c>
      <c r="DB12" s="38"/>
      <c r="DC12" s="40">
        <v>156.665</v>
      </c>
      <c r="DD12" s="13"/>
      <c r="DE12" s="13"/>
      <c r="DF12" s="13"/>
      <c r="DG12" s="28">
        <v>173.247</v>
      </c>
      <c r="DH12" s="30">
        <f t="shared" si="22"/>
        <v>16.582000000000022</v>
      </c>
      <c r="DI12" s="38"/>
      <c r="DJ12" s="28">
        <v>0.867</v>
      </c>
      <c r="DK12" s="116"/>
      <c r="DL12" s="116"/>
      <c r="DM12" s="117"/>
      <c r="DN12" s="52">
        <v>15.419</v>
      </c>
      <c r="DO12" s="87">
        <f t="shared" si="24"/>
        <v>14.552</v>
      </c>
      <c r="DP12" s="90">
        <f t="shared" si="25"/>
        <v>1778.4313725490197</v>
      </c>
      <c r="DQ12" s="28">
        <v>0</v>
      </c>
      <c r="DR12" s="5"/>
      <c r="DS12" s="5"/>
      <c r="DT12" s="8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8"/>
      <c r="EG12" s="28">
        <v>27.507</v>
      </c>
      <c r="EH12" s="30">
        <f t="shared" si="26"/>
        <v>27.507</v>
      </c>
      <c r="EI12" s="38"/>
      <c r="EJ12" s="28"/>
      <c r="EK12" s="8"/>
      <c r="EL12" s="8"/>
      <c r="EM12" s="38"/>
      <c r="EN12" s="38"/>
      <c r="EO12" s="85">
        <f t="shared" si="27"/>
        <v>164.132</v>
      </c>
      <c r="EP12" s="30">
        <f t="shared" si="28"/>
        <v>2.84</v>
      </c>
      <c r="EQ12" s="30">
        <f t="shared" si="29"/>
        <v>-161.292</v>
      </c>
      <c r="ER12" s="38">
        <f t="shared" si="30"/>
        <v>1.7303146248141739</v>
      </c>
      <c r="ES12" s="8"/>
      <c r="ET12" s="40">
        <v>0</v>
      </c>
      <c r="EU12" s="40">
        <v>0</v>
      </c>
      <c r="EV12" s="25">
        <f t="shared" si="31"/>
        <v>0</v>
      </c>
      <c r="EW12" s="38"/>
      <c r="EX12" s="28">
        <v>2.846</v>
      </c>
      <c r="EY12" s="28">
        <v>2.84</v>
      </c>
      <c r="EZ12" s="30">
        <f t="shared" si="32"/>
        <v>-0.006000000000000227</v>
      </c>
      <c r="FA12" s="38"/>
      <c r="FB12" s="28">
        <v>161.286</v>
      </c>
      <c r="FC12" s="5"/>
      <c r="FD12" s="5"/>
      <c r="FE12" s="28">
        <v>223.371</v>
      </c>
      <c r="FF12" s="30">
        <f t="shared" si="34"/>
        <v>62.08500000000001</v>
      </c>
      <c r="FG12" s="38">
        <f t="shared" si="35"/>
        <v>138.49373163200772</v>
      </c>
      <c r="FH12" s="38"/>
      <c r="FI12" s="38"/>
      <c r="FJ12" s="42"/>
      <c r="FK12" s="8"/>
      <c r="FL12" s="87">
        <f t="shared" si="36"/>
        <v>0</v>
      </c>
      <c r="FM12" s="90"/>
      <c r="FN12" s="72"/>
      <c r="FO12" s="73"/>
      <c r="FP12" s="27"/>
      <c r="FQ12" s="8"/>
      <c r="FR12" s="74"/>
      <c r="FS12" s="27"/>
      <c r="FT12" s="42"/>
      <c r="FU12" s="27"/>
      <c r="FV12" s="27"/>
      <c r="FW12" s="8"/>
      <c r="FX12" s="44"/>
      <c r="FY12" s="3"/>
      <c r="FZ12" s="27"/>
      <c r="GA12" s="8"/>
      <c r="GB12" s="44"/>
      <c r="GC12" s="27"/>
      <c r="GD12" s="18"/>
      <c r="GE12" s="91"/>
      <c r="GF12" s="44"/>
      <c r="GG12" s="52"/>
      <c r="GH12" s="107"/>
      <c r="GI12" s="91"/>
      <c r="GJ12" s="44"/>
      <c r="GK12" s="27"/>
      <c r="GL12" s="8"/>
      <c r="GM12" s="8"/>
      <c r="GN12" s="38"/>
      <c r="GO12" s="38"/>
      <c r="GP12" s="38"/>
      <c r="GQ12" s="38"/>
      <c r="GR12" s="85">
        <f t="shared" si="37"/>
        <v>750.627</v>
      </c>
      <c r="GS12" s="173">
        <f t="shared" si="38"/>
        <v>826.9449999999999</v>
      </c>
      <c r="GT12" s="27">
        <f t="shared" si="39"/>
        <v>76.31799999999998</v>
      </c>
      <c r="GU12" s="8">
        <f t="shared" si="40"/>
        <v>110.16723352610552</v>
      </c>
      <c r="GV12" s="26"/>
    </row>
    <row r="13" spans="1:204" ht="22.5" customHeight="1">
      <c r="A13" s="58" t="s">
        <v>35</v>
      </c>
      <c r="B13" s="100">
        <f t="shared" si="1"/>
        <v>127.17899999999999</v>
      </c>
      <c r="C13" s="30">
        <f t="shared" si="42"/>
        <v>183.604</v>
      </c>
      <c r="D13" s="27">
        <f t="shared" si="2"/>
        <v>56.425000000000026</v>
      </c>
      <c r="E13" s="8">
        <f t="shared" si="3"/>
        <v>144.3666014043199</v>
      </c>
      <c r="F13" s="28">
        <v>100.008</v>
      </c>
      <c r="G13" s="28">
        <v>182.041</v>
      </c>
      <c r="H13" s="48">
        <f t="shared" si="4"/>
        <v>82.033</v>
      </c>
      <c r="I13" s="38">
        <f t="shared" si="5"/>
        <v>182.02643788496923</v>
      </c>
      <c r="J13" s="13"/>
      <c r="K13" s="13"/>
      <c r="L13" s="13"/>
      <c r="M13" s="5"/>
      <c r="N13" s="27">
        <v>23.815</v>
      </c>
      <c r="O13" s="27">
        <v>0.603</v>
      </c>
      <c r="P13" s="27">
        <f t="shared" si="6"/>
        <v>-23.212</v>
      </c>
      <c r="Q13" s="13"/>
      <c r="R13" s="13"/>
      <c r="S13" s="13">
        <f t="shared" si="43"/>
        <v>0</v>
      </c>
      <c r="T13" s="25">
        <f t="shared" si="7"/>
        <v>2.5320176359437325</v>
      </c>
      <c r="U13" s="27">
        <v>3.356</v>
      </c>
      <c r="V13" s="94"/>
      <c r="W13" s="94"/>
      <c r="X13" s="94"/>
      <c r="Y13" s="120">
        <v>0.96</v>
      </c>
      <c r="Z13" s="98">
        <f t="shared" si="8"/>
        <v>-2.396</v>
      </c>
      <c r="AA13" s="159">
        <f t="shared" si="9"/>
        <v>28.605482717520857</v>
      </c>
      <c r="AB13" s="62"/>
      <c r="AC13" s="62"/>
      <c r="AD13" s="62"/>
      <c r="AE13" s="62"/>
      <c r="AF13" s="62"/>
      <c r="AG13" s="5"/>
      <c r="AH13" s="10"/>
      <c r="AI13" s="76"/>
      <c r="AJ13" s="5"/>
      <c r="AK13" s="10"/>
      <c r="AL13" s="10"/>
      <c r="AM13" s="10"/>
      <c r="AN13" s="10"/>
      <c r="AO13" s="10"/>
      <c r="AP13" s="10"/>
      <c r="AQ13" s="103"/>
      <c r="AR13" s="10"/>
      <c r="AS13" s="10"/>
      <c r="AT13" s="86"/>
      <c r="AU13" s="103"/>
      <c r="AV13" s="63">
        <v>0</v>
      </c>
      <c r="AW13" s="5"/>
      <c r="AX13" s="5"/>
      <c r="AY13" s="8"/>
      <c r="AZ13" s="5"/>
      <c r="BA13" s="5"/>
      <c r="BB13" s="5"/>
      <c r="BC13" s="8"/>
      <c r="BD13" s="63">
        <v>4.207</v>
      </c>
      <c r="BE13" s="30">
        <f t="shared" si="10"/>
        <v>4.207</v>
      </c>
      <c r="BF13" s="38"/>
      <c r="BG13" s="30">
        <f t="shared" si="41"/>
        <v>27.62</v>
      </c>
      <c r="BH13" s="30">
        <f t="shared" si="11"/>
        <v>41.314</v>
      </c>
      <c r="BI13" s="30">
        <f t="shared" si="12"/>
        <v>13.693999999999999</v>
      </c>
      <c r="BJ13" s="38">
        <f t="shared" si="13"/>
        <v>149.58001448225923</v>
      </c>
      <c r="BK13" s="48">
        <f t="shared" si="0"/>
        <v>0</v>
      </c>
      <c r="BL13" s="38">
        <f t="shared" si="14"/>
        <v>10.052</v>
      </c>
      <c r="BM13" s="30">
        <f t="shared" si="15"/>
        <v>10.052</v>
      </c>
      <c r="BN13" s="38"/>
      <c r="BO13" s="5"/>
      <c r="BP13" s="5"/>
      <c r="BQ13" s="5"/>
      <c r="BR13" s="5"/>
      <c r="BS13" s="5"/>
      <c r="BT13" s="30"/>
      <c r="BU13" s="38"/>
      <c r="BV13" s="40"/>
      <c r="BW13" s="2"/>
      <c r="BX13" s="2"/>
      <c r="BY13" s="2"/>
      <c r="BZ13" s="27"/>
      <c r="CA13" s="36"/>
      <c r="CB13" s="2"/>
      <c r="CC13" s="38"/>
      <c r="CD13" s="41"/>
      <c r="CE13" s="5"/>
      <c r="CF13" s="5"/>
      <c r="CG13" s="8"/>
      <c r="CH13" s="27"/>
      <c r="CI13" s="30"/>
      <c r="CJ13" s="38"/>
      <c r="CK13" s="40"/>
      <c r="CL13" s="5"/>
      <c r="CM13" s="5"/>
      <c r="CN13" s="8"/>
      <c r="CO13" s="28">
        <v>10.052</v>
      </c>
      <c r="CP13" s="30">
        <f t="shared" si="16"/>
        <v>10.052</v>
      </c>
      <c r="CQ13" s="38"/>
      <c r="CR13" s="101">
        <f t="shared" si="17"/>
        <v>27.62</v>
      </c>
      <c r="CS13" s="38">
        <f t="shared" si="18"/>
        <v>31.262</v>
      </c>
      <c r="CT13" s="38">
        <f t="shared" si="19"/>
        <v>3.6419999999999995</v>
      </c>
      <c r="CU13" s="38">
        <f t="shared" si="20"/>
        <v>113.18609703113684</v>
      </c>
      <c r="CV13" s="28">
        <v>5.741</v>
      </c>
      <c r="CW13" s="13"/>
      <c r="CX13" s="13"/>
      <c r="CY13" s="13"/>
      <c r="CZ13" s="28">
        <v>3.154</v>
      </c>
      <c r="DA13" s="30">
        <f t="shared" si="21"/>
        <v>-2.5869999999999997</v>
      </c>
      <c r="DB13" s="38"/>
      <c r="DC13" s="40">
        <v>19.625</v>
      </c>
      <c r="DD13" s="13"/>
      <c r="DE13" s="13"/>
      <c r="DF13" s="13"/>
      <c r="DG13" s="28">
        <v>16.608</v>
      </c>
      <c r="DH13" s="30">
        <f t="shared" si="22"/>
        <v>-3.0169999999999995</v>
      </c>
      <c r="DI13" s="38">
        <f t="shared" si="23"/>
        <v>84.62675159235668</v>
      </c>
      <c r="DJ13" s="28">
        <v>2.254</v>
      </c>
      <c r="DK13" s="116"/>
      <c r="DL13" s="116"/>
      <c r="DM13" s="117"/>
      <c r="DN13" s="52">
        <v>7.2</v>
      </c>
      <c r="DO13" s="87">
        <f t="shared" si="24"/>
        <v>4.946</v>
      </c>
      <c r="DP13" s="90">
        <f t="shared" si="25"/>
        <v>319.4321206743567</v>
      </c>
      <c r="DQ13" s="27">
        <v>0</v>
      </c>
      <c r="DR13" s="5"/>
      <c r="DS13" s="5"/>
      <c r="DT13" s="8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8"/>
      <c r="EG13" s="27">
        <v>4.3</v>
      </c>
      <c r="EH13" s="30">
        <f t="shared" si="26"/>
        <v>4.3</v>
      </c>
      <c r="EI13" s="38"/>
      <c r="EJ13" s="28"/>
      <c r="EK13" s="8"/>
      <c r="EL13" s="8"/>
      <c r="EM13" s="8"/>
      <c r="EN13" s="38"/>
      <c r="EO13" s="85">
        <f t="shared" si="27"/>
        <v>10.433</v>
      </c>
      <c r="EP13" s="48">
        <f t="shared" si="28"/>
        <v>36.522</v>
      </c>
      <c r="EQ13" s="30">
        <f t="shared" si="29"/>
        <v>26.089</v>
      </c>
      <c r="ER13" s="38">
        <f t="shared" si="30"/>
        <v>350.06230230997795</v>
      </c>
      <c r="ES13" s="8"/>
      <c r="ET13" s="40">
        <v>1.908</v>
      </c>
      <c r="EU13" s="28">
        <v>15.935</v>
      </c>
      <c r="EV13" s="25">
        <f t="shared" si="31"/>
        <v>14.027000000000001</v>
      </c>
      <c r="EW13" s="38">
        <f aca="true" t="shared" si="44" ref="EW13:EW18">EU13/ET13*100</f>
        <v>835.167714884696</v>
      </c>
      <c r="EX13" s="28">
        <v>3.053</v>
      </c>
      <c r="EY13" s="28">
        <v>18.679</v>
      </c>
      <c r="EZ13" s="30">
        <f t="shared" si="32"/>
        <v>15.625999999999998</v>
      </c>
      <c r="FA13" s="38">
        <f t="shared" si="33"/>
        <v>611.824434981985</v>
      </c>
      <c r="FB13" s="28">
        <v>5.472</v>
      </c>
      <c r="FC13" s="5"/>
      <c r="FD13" s="5"/>
      <c r="FE13" s="28">
        <v>4.752</v>
      </c>
      <c r="FF13" s="30">
        <f t="shared" si="34"/>
        <v>-0.7200000000000006</v>
      </c>
      <c r="FG13" s="38">
        <f t="shared" si="35"/>
        <v>86.84210526315789</v>
      </c>
      <c r="FH13" s="38"/>
      <c r="FI13" s="38"/>
      <c r="FJ13" s="42"/>
      <c r="FK13" s="8"/>
      <c r="FL13" s="87">
        <f t="shared" si="36"/>
        <v>0</v>
      </c>
      <c r="FM13" s="90"/>
      <c r="FN13" s="72"/>
      <c r="FO13" s="73"/>
      <c r="FP13" s="27"/>
      <c r="FQ13" s="8"/>
      <c r="FR13" s="74"/>
      <c r="FS13" s="27"/>
      <c r="FT13" s="42"/>
      <c r="FU13" s="29"/>
      <c r="FV13" s="27"/>
      <c r="FW13" s="8"/>
      <c r="FX13" s="45"/>
      <c r="FY13" s="9"/>
      <c r="FZ13" s="27"/>
      <c r="GA13" s="8"/>
      <c r="GB13" s="45"/>
      <c r="GC13" s="29"/>
      <c r="GD13" s="17"/>
      <c r="GE13" s="91"/>
      <c r="GF13" s="45"/>
      <c r="GG13" s="54"/>
      <c r="GH13" s="107"/>
      <c r="GI13" s="91"/>
      <c r="GJ13" s="45"/>
      <c r="GK13" s="29"/>
      <c r="GL13" s="8"/>
      <c r="GM13" s="8"/>
      <c r="GN13" s="8"/>
      <c r="GO13" s="8"/>
      <c r="GP13" s="38"/>
      <c r="GQ13" s="38"/>
      <c r="GR13" s="85">
        <f t="shared" si="37"/>
        <v>165.23199999999997</v>
      </c>
      <c r="GS13" s="173">
        <f t="shared" si="38"/>
        <v>268.491</v>
      </c>
      <c r="GT13" s="27">
        <f t="shared" si="39"/>
        <v>103.25900000000001</v>
      </c>
      <c r="GU13" s="8">
        <f t="shared" si="40"/>
        <v>162.49334269390917</v>
      </c>
      <c r="GV13" s="26"/>
    </row>
    <row r="14" spans="1:204" ht="25.5" customHeight="1">
      <c r="A14" s="58" t="s">
        <v>42</v>
      </c>
      <c r="B14" s="99">
        <f t="shared" si="1"/>
        <v>209.664</v>
      </c>
      <c r="C14" s="30">
        <f t="shared" si="42"/>
        <v>290.03900000000004</v>
      </c>
      <c r="D14" s="27">
        <f t="shared" si="2"/>
        <v>80.37500000000006</v>
      </c>
      <c r="E14" s="8">
        <f t="shared" si="3"/>
        <v>138.3351457570208</v>
      </c>
      <c r="F14" s="28">
        <v>108.5</v>
      </c>
      <c r="G14" s="28">
        <v>241.698</v>
      </c>
      <c r="H14" s="48">
        <f t="shared" si="4"/>
        <v>133.198</v>
      </c>
      <c r="I14" s="38">
        <f t="shared" si="5"/>
        <v>222.76313364055304</v>
      </c>
      <c r="J14" s="13"/>
      <c r="K14" s="13"/>
      <c r="L14" s="13"/>
      <c r="M14" s="5"/>
      <c r="N14" s="27">
        <v>90.207</v>
      </c>
      <c r="O14" s="27">
        <v>28.479</v>
      </c>
      <c r="P14" s="27">
        <f t="shared" si="6"/>
        <v>-61.727999999999994</v>
      </c>
      <c r="Q14" s="13"/>
      <c r="R14" s="13"/>
      <c r="S14" s="13">
        <f t="shared" si="43"/>
        <v>0</v>
      </c>
      <c r="T14" s="25">
        <f>O14/N14*100</f>
        <v>31.57072067577904</v>
      </c>
      <c r="U14" s="27">
        <v>10.957</v>
      </c>
      <c r="V14" s="94"/>
      <c r="W14" s="94"/>
      <c r="X14" s="94"/>
      <c r="Y14" s="120">
        <v>19.862</v>
      </c>
      <c r="Z14" s="98">
        <f t="shared" si="8"/>
        <v>8.904999999999998</v>
      </c>
      <c r="AA14" s="159">
        <f t="shared" si="9"/>
        <v>181.27224605275163</v>
      </c>
      <c r="AB14" s="62"/>
      <c r="AC14" s="62"/>
      <c r="AD14" s="62"/>
      <c r="AE14" s="11"/>
      <c r="AF14" s="76"/>
      <c r="AG14" s="5"/>
      <c r="AH14" s="76"/>
      <c r="AI14" s="62"/>
      <c r="AJ14" s="5"/>
      <c r="AK14" s="10"/>
      <c r="AL14" s="10"/>
      <c r="AM14" s="10"/>
      <c r="AN14" s="10"/>
      <c r="AO14" s="10"/>
      <c r="AP14" s="10"/>
      <c r="AQ14" s="103"/>
      <c r="AR14" s="10"/>
      <c r="AS14" s="10"/>
      <c r="AT14" s="86"/>
      <c r="AU14" s="103"/>
      <c r="AV14" s="63">
        <v>0</v>
      </c>
      <c r="AW14" s="5"/>
      <c r="AX14" s="5"/>
      <c r="AY14" s="8"/>
      <c r="AZ14" s="5"/>
      <c r="BA14" s="5"/>
      <c r="BB14" s="12"/>
      <c r="BC14" s="8"/>
      <c r="BD14" s="63">
        <v>1.084</v>
      </c>
      <c r="BE14" s="30">
        <f t="shared" si="10"/>
        <v>1.084</v>
      </c>
      <c r="BF14" s="38"/>
      <c r="BG14" s="30">
        <f t="shared" si="41"/>
        <v>71.34499999999998</v>
      </c>
      <c r="BH14" s="30">
        <f t="shared" si="11"/>
        <v>134.057</v>
      </c>
      <c r="BI14" s="30">
        <f t="shared" si="12"/>
        <v>62.712</v>
      </c>
      <c r="BJ14" s="38">
        <f t="shared" si="13"/>
        <v>187.89964258182076</v>
      </c>
      <c r="BK14" s="30">
        <f t="shared" si="0"/>
        <v>1.07</v>
      </c>
      <c r="BL14" s="38">
        <f t="shared" si="14"/>
        <v>7.082000000000001</v>
      </c>
      <c r="BM14" s="30">
        <f t="shared" si="15"/>
        <v>6.0120000000000005</v>
      </c>
      <c r="BN14" s="38">
        <f>BL14/BK14*100</f>
        <v>661.8691588785047</v>
      </c>
      <c r="BO14" s="27">
        <v>1.07</v>
      </c>
      <c r="BP14" s="5"/>
      <c r="BQ14" s="5"/>
      <c r="BR14" s="5"/>
      <c r="BS14" s="27">
        <v>1.086</v>
      </c>
      <c r="BT14" s="30">
        <f>BS14-BO14</f>
        <v>0.016000000000000014</v>
      </c>
      <c r="BU14" s="38">
        <f>BS14/BO14*100</f>
        <v>101.49532710280373</v>
      </c>
      <c r="BV14" s="28"/>
      <c r="BW14" s="2"/>
      <c r="BX14" s="2"/>
      <c r="BY14" s="2"/>
      <c r="BZ14" s="27"/>
      <c r="CA14" s="36"/>
      <c r="CB14" s="2"/>
      <c r="CC14" s="38"/>
      <c r="CD14" s="28"/>
      <c r="CE14" s="5"/>
      <c r="CF14" s="5"/>
      <c r="CG14" s="8"/>
      <c r="CH14" s="27"/>
      <c r="CI14" s="30"/>
      <c r="CJ14" s="38"/>
      <c r="CK14" s="40">
        <v>0</v>
      </c>
      <c r="CL14" s="5"/>
      <c r="CM14" s="5"/>
      <c r="CN14" s="5"/>
      <c r="CO14" s="28">
        <v>5.996</v>
      </c>
      <c r="CP14" s="30">
        <f t="shared" si="16"/>
        <v>5.996</v>
      </c>
      <c r="CQ14" s="38"/>
      <c r="CR14" s="30">
        <f t="shared" si="17"/>
        <v>70.27499999999999</v>
      </c>
      <c r="CS14" s="38">
        <f t="shared" si="18"/>
        <v>126.975</v>
      </c>
      <c r="CT14" s="38">
        <f t="shared" si="19"/>
        <v>56.7</v>
      </c>
      <c r="CU14" s="38">
        <f t="shared" si="20"/>
        <v>180.68303094983992</v>
      </c>
      <c r="CV14" s="40">
        <v>18.014</v>
      </c>
      <c r="CW14" s="13"/>
      <c r="CX14" s="13"/>
      <c r="CY14" s="13"/>
      <c r="CZ14" s="28">
        <v>1.616</v>
      </c>
      <c r="DA14" s="30">
        <f t="shared" si="21"/>
        <v>-16.398</v>
      </c>
      <c r="DB14" s="38"/>
      <c r="DC14" s="40">
        <v>51.542</v>
      </c>
      <c r="DD14" s="13"/>
      <c r="DE14" s="13"/>
      <c r="DF14" s="13"/>
      <c r="DG14" s="28">
        <v>118.079</v>
      </c>
      <c r="DH14" s="30">
        <f t="shared" si="22"/>
        <v>66.53699999999999</v>
      </c>
      <c r="DI14" s="38">
        <f t="shared" si="23"/>
        <v>229.0927787047456</v>
      </c>
      <c r="DJ14" s="40">
        <v>0.719</v>
      </c>
      <c r="DK14" s="116"/>
      <c r="DL14" s="116"/>
      <c r="DM14" s="117"/>
      <c r="DN14" s="52">
        <v>5.35</v>
      </c>
      <c r="DO14" s="87">
        <f t="shared" si="24"/>
        <v>4.630999999999999</v>
      </c>
      <c r="DP14" s="90">
        <f t="shared" si="25"/>
        <v>744.0890125173852</v>
      </c>
      <c r="DQ14" s="28">
        <v>0</v>
      </c>
      <c r="DR14" s="5"/>
      <c r="DS14" s="5"/>
      <c r="DT14" s="8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8"/>
      <c r="EG14" s="28">
        <v>1.93</v>
      </c>
      <c r="EH14" s="30">
        <f t="shared" si="26"/>
        <v>1.93</v>
      </c>
      <c r="EI14" s="38"/>
      <c r="EJ14" s="28"/>
      <c r="EK14" s="8"/>
      <c r="EL14" s="8"/>
      <c r="EM14" s="8"/>
      <c r="EN14" s="38"/>
      <c r="EO14" s="85">
        <f t="shared" si="27"/>
        <v>38.457</v>
      </c>
      <c r="EP14" s="30">
        <f t="shared" si="28"/>
        <v>148.526</v>
      </c>
      <c r="EQ14" s="30">
        <f t="shared" si="29"/>
        <v>110.06900000000002</v>
      </c>
      <c r="ER14" s="38">
        <f t="shared" si="30"/>
        <v>386.21317315443224</v>
      </c>
      <c r="ES14" s="8"/>
      <c r="ET14" s="28">
        <v>3.494</v>
      </c>
      <c r="EU14" s="28">
        <v>10.519</v>
      </c>
      <c r="EV14" s="25">
        <f t="shared" si="31"/>
        <v>7.025</v>
      </c>
      <c r="EW14" s="38">
        <f t="shared" si="44"/>
        <v>301.05895821408126</v>
      </c>
      <c r="EX14" s="28">
        <v>8.205</v>
      </c>
      <c r="EY14" s="28">
        <v>134.513</v>
      </c>
      <c r="EZ14" s="30">
        <f t="shared" si="32"/>
        <v>126.308</v>
      </c>
      <c r="FA14" s="38">
        <f t="shared" si="33"/>
        <v>1639.4028031687994</v>
      </c>
      <c r="FB14" s="28">
        <v>26.758</v>
      </c>
      <c r="FC14" s="5"/>
      <c r="FD14" s="5"/>
      <c r="FE14" s="28">
        <v>238.212</v>
      </c>
      <c r="FF14" s="30">
        <f t="shared" si="34"/>
        <v>211.45399999999998</v>
      </c>
      <c r="FG14" s="38">
        <f t="shared" si="35"/>
        <v>890.2459077659017</v>
      </c>
      <c r="FH14" s="38"/>
      <c r="FI14" s="38"/>
      <c r="FJ14" s="42"/>
      <c r="FK14" s="8"/>
      <c r="FL14" s="87">
        <f t="shared" si="36"/>
        <v>0</v>
      </c>
      <c r="FM14" s="90"/>
      <c r="FN14" s="72"/>
      <c r="FO14" s="73"/>
      <c r="FP14" s="27"/>
      <c r="FQ14" s="8"/>
      <c r="FR14" s="74"/>
      <c r="FS14" s="27"/>
      <c r="FT14" s="42"/>
      <c r="FU14" s="27"/>
      <c r="FV14" s="27"/>
      <c r="FW14" s="8"/>
      <c r="FX14" s="44"/>
      <c r="FY14" s="3"/>
      <c r="FZ14" s="27"/>
      <c r="GA14" s="8"/>
      <c r="GB14" s="44"/>
      <c r="GC14" s="13"/>
      <c r="GD14" s="18"/>
      <c r="GE14" s="91"/>
      <c r="GF14" s="44"/>
      <c r="GG14" s="52"/>
      <c r="GH14" s="107"/>
      <c r="GI14" s="91"/>
      <c r="GJ14" s="44"/>
      <c r="GK14" s="27"/>
      <c r="GL14" s="8"/>
      <c r="GM14" s="8"/>
      <c r="GN14" s="38"/>
      <c r="GO14" s="38"/>
      <c r="GP14" s="38"/>
      <c r="GQ14" s="38"/>
      <c r="GR14" s="85">
        <f t="shared" si="37"/>
        <v>319.46599999999995</v>
      </c>
      <c r="GS14" s="173">
        <f t="shared" si="38"/>
        <v>808.4240000000001</v>
      </c>
      <c r="GT14" s="27">
        <f t="shared" si="39"/>
        <v>488.95800000000014</v>
      </c>
      <c r="GU14" s="8">
        <f t="shared" si="40"/>
        <v>253.0547851727571</v>
      </c>
      <c r="GV14" s="26"/>
    </row>
    <row r="15" spans="1:204" ht="26.25" customHeight="1">
      <c r="A15" s="58" t="s">
        <v>36</v>
      </c>
      <c r="B15" s="99">
        <f t="shared" si="1"/>
        <v>49.516</v>
      </c>
      <c r="C15" s="30">
        <f t="shared" si="42"/>
        <v>161.939</v>
      </c>
      <c r="D15" s="27">
        <f t="shared" si="2"/>
        <v>112.423</v>
      </c>
      <c r="E15" s="8">
        <f t="shared" si="3"/>
        <v>327.0437838274497</v>
      </c>
      <c r="F15" s="28">
        <v>48.198</v>
      </c>
      <c r="G15" s="28">
        <v>159.661</v>
      </c>
      <c r="H15" s="48">
        <f t="shared" si="4"/>
        <v>111.463</v>
      </c>
      <c r="I15" s="38">
        <f t="shared" si="5"/>
        <v>331.2606332212955</v>
      </c>
      <c r="J15" s="13"/>
      <c r="K15" s="13"/>
      <c r="L15" s="13"/>
      <c r="M15" s="5"/>
      <c r="N15" s="27">
        <v>0</v>
      </c>
      <c r="O15" s="27">
        <v>0</v>
      </c>
      <c r="P15" s="27">
        <f t="shared" si="6"/>
        <v>0</v>
      </c>
      <c r="Q15" s="13"/>
      <c r="R15" s="13"/>
      <c r="S15" s="13">
        <f t="shared" si="43"/>
        <v>0</v>
      </c>
      <c r="T15" s="25"/>
      <c r="U15" s="27">
        <v>1.318</v>
      </c>
      <c r="V15" s="94"/>
      <c r="W15" s="94"/>
      <c r="X15" s="94"/>
      <c r="Y15" s="120">
        <v>2.278</v>
      </c>
      <c r="Z15" s="98">
        <f t="shared" si="8"/>
        <v>0.96</v>
      </c>
      <c r="AA15" s="159"/>
      <c r="AB15" s="62"/>
      <c r="AC15" s="62"/>
      <c r="AD15" s="62"/>
      <c r="AE15" s="62"/>
      <c r="AF15" s="62"/>
      <c r="AG15" s="5"/>
      <c r="AH15" s="10"/>
      <c r="AI15" s="76"/>
      <c r="AJ15" s="5"/>
      <c r="AK15" s="10"/>
      <c r="AL15" s="10"/>
      <c r="AM15" s="10"/>
      <c r="AN15" s="10"/>
      <c r="AO15" s="10"/>
      <c r="AP15" s="10"/>
      <c r="AQ15" s="103"/>
      <c r="AR15" s="10"/>
      <c r="AS15" s="10"/>
      <c r="AT15" s="86"/>
      <c r="AU15" s="103"/>
      <c r="AV15" s="63">
        <v>3.721</v>
      </c>
      <c r="AW15" s="5"/>
      <c r="AX15" s="5"/>
      <c r="AY15" s="8"/>
      <c r="AZ15" s="5"/>
      <c r="BA15" s="5"/>
      <c r="BB15" s="5"/>
      <c r="BC15" s="8"/>
      <c r="BD15" s="63">
        <v>4.155</v>
      </c>
      <c r="BE15" s="30">
        <f t="shared" si="10"/>
        <v>0.43400000000000016</v>
      </c>
      <c r="BF15" s="38">
        <f>BD15/AV15*100</f>
        <v>111.66353130878797</v>
      </c>
      <c r="BG15" s="30">
        <f t="shared" si="41"/>
        <v>8.479000000000001</v>
      </c>
      <c r="BH15" s="30">
        <f t="shared" si="11"/>
        <v>66.66900000000001</v>
      </c>
      <c r="BI15" s="30">
        <f t="shared" si="12"/>
        <v>58.19000000000001</v>
      </c>
      <c r="BJ15" s="38">
        <f t="shared" si="13"/>
        <v>786.2837598773441</v>
      </c>
      <c r="BK15" s="30">
        <f t="shared" si="0"/>
        <v>0</v>
      </c>
      <c r="BL15" s="38">
        <f t="shared" si="14"/>
        <v>0</v>
      </c>
      <c r="BM15" s="30">
        <f t="shared" si="15"/>
        <v>0</v>
      </c>
      <c r="BN15" s="38"/>
      <c r="BO15" s="5"/>
      <c r="BP15" s="5"/>
      <c r="BQ15" s="5"/>
      <c r="BR15" s="5"/>
      <c r="BS15" s="5"/>
      <c r="BT15" s="30"/>
      <c r="BU15" s="38"/>
      <c r="BV15" s="28"/>
      <c r="BW15" s="2"/>
      <c r="BX15" s="2"/>
      <c r="BY15" s="2"/>
      <c r="BZ15" s="27"/>
      <c r="CA15" s="36"/>
      <c r="CB15" s="2"/>
      <c r="CC15" s="38"/>
      <c r="CD15" s="28"/>
      <c r="CE15" s="5"/>
      <c r="CF15" s="5"/>
      <c r="CG15" s="5"/>
      <c r="CH15" s="27"/>
      <c r="CI15" s="30"/>
      <c r="CJ15" s="38"/>
      <c r="CK15" s="40">
        <v>0</v>
      </c>
      <c r="CL15" s="5"/>
      <c r="CM15" s="5"/>
      <c r="CN15" s="5"/>
      <c r="CO15" s="28"/>
      <c r="CP15" s="30">
        <f t="shared" si="16"/>
        <v>0</v>
      </c>
      <c r="CQ15" s="38"/>
      <c r="CR15" s="30">
        <f t="shared" si="17"/>
        <v>8.479000000000001</v>
      </c>
      <c r="CS15" s="38">
        <f t="shared" si="18"/>
        <v>66.66900000000001</v>
      </c>
      <c r="CT15" s="38">
        <f t="shared" si="19"/>
        <v>58.19000000000001</v>
      </c>
      <c r="CU15" s="38">
        <f t="shared" si="20"/>
        <v>786.2837598773441</v>
      </c>
      <c r="CV15" s="40">
        <v>0.647</v>
      </c>
      <c r="CW15" s="13"/>
      <c r="CX15" s="13"/>
      <c r="CY15" s="13"/>
      <c r="CZ15" s="28">
        <v>0.86</v>
      </c>
      <c r="DA15" s="30">
        <f t="shared" si="21"/>
        <v>0.21299999999999997</v>
      </c>
      <c r="DB15" s="38"/>
      <c r="DC15" s="40">
        <v>0</v>
      </c>
      <c r="DD15" s="13"/>
      <c r="DE15" s="13"/>
      <c r="DF15" s="13"/>
      <c r="DG15" s="28">
        <v>22.594</v>
      </c>
      <c r="DH15" s="30">
        <f t="shared" si="22"/>
        <v>22.594</v>
      </c>
      <c r="DI15" s="38"/>
      <c r="DJ15" s="40">
        <v>7.192</v>
      </c>
      <c r="DK15" s="116"/>
      <c r="DL15" s="116"/>
      <c r="DM15" s="117"/>
      <c r="DN15" s="52">
        <v>43.215</v>
      </c>
      <c r="DO15" s="87">
        <f t="shared" si="24"/>
        <v>36.023</v>
      </c>
      <c r="DP15" s="90">
        <f t="shared" si="25"/>
        <v>600.8759733036708</v>
      </c>
      <c r="DQ15" s="28">
        <v>0.64</v>
      </c>
      <c r="DR15" s="5"/>
      <c r="DS15" s="5"/>
      <c r="DT15" s="8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8"/>
      <c r="EG15" s="28">
        <v>0</v>
      </c>
      <c r="EH15" s="30">
        <f t="shared" si="26"/>
        <v>-0.64</v>
      </c>
      <c r="EI15" s="38">
        <f>EG15/DQ15*100</f>
        <v>0</v>
      </c>
      <c r="EJ15" s="28"/>
      <c r="EK15" s="8"/>
      <c r="EL15" s="8"/>
      <c r="EM15" s="8"/>
      <c r="EN15" s="38"/>
      <c r="EO15" s="85">
        <f t="shared" si="27"/>
        <v>74.953</v>
      </c>
      <c r="EP15" s="30">
        <f t="shared" si="28"/>
        <v>217.98000000000002</v>
      </c>
      <c r="EQ15" s="30">
        <f t="shared" si="29"/>
        <v>143.02700000000002</v>
      </c>
      <c r="ER15" s="38">
        <f t="shared" si="30"/>
        <v>290.8222486091284</v>
      </c>
      <c r="ES15" s="8"/>
      <c r="ET15" s="40">
        <v>3.697</v>
      </c>
      <c r="EU15" s="28">
        <v>190.365</v>
      </c>
      <c r="EV15" s="25">
        <f t="shared" si="31"/>
        <v>186.668</v>
      </c>
      <c r="EW15" s="38">
        <f t="shared" si="44"/>
        <v>5149.17500676224</v>
      </c>
      <c r="EX15" s="28">
        <v>31.069</v>
      </c>
      <c r="EY15" s="27">
        <v>23.918</v>
      </c>
      <c r="EZ15" s="30">
        <f t="shared" si="32"/>
        <v>-7.151</v>
      </c>
      <c r="FA15" s="38">
        <f t="shared" si="33"/>
        <v>76.98348836460781</v>
      </c>
      <c r="FB15" s="28">
        <v>40.187</v>
      </c>
      <c r="FC15" s="5"/>
      <c r="FD15" s="5"/>
      <c r="FE15" s="28">
        <v>64.572</v>
      </c>
      <c r="FF15" s="30">
        <f t="shared" si="34"/>
        <v>24.385000000000005</v>
      </c>
      <c r="FG15" s="38">
        <f t="shared" si="35"/>
        <v>160.67882648617712</v>
      </c>
      <c r="FH15" s="38"/>
      <c r="FI15" s="38"/>
      <c r="FJ15" s="42"/>
      <c r="FK15" s="27"/>
      <c r="FL15" s="87">
        <f t="shared" si="36"/>
        <v>0</v>
      </c>
      <c r="FM15" s="90"/>
      <c r="FN15" s="72"/>
      <c r="FO15" s="73"/>
      <c r="FP15" s="27"/>
      <c r="FQ15" s="8"/>
      <c r="FR15" s="74"/>
      <c r="FS15" s="27"/>
      <c r="FT15" s="42"/>
      <c r="FU15" s="29"/>
      <c r="FV15" s="27"/>
      <c r="FW15" s="8"/>
      <c r="FX15" s="45"/>
      <c r="FY15" s="9"/>
      <c r="FZ15" s="27"/>
      <c r="GA15" s="8"/>
      <c r="GB15" s="45"/>
      <c r="GC15" s="23"/>
      <c r="GD15" s="17"/>
      <c r="GE15" s="91"/>
      <c r="GF15" s="45"/>
      <c r="GG15" s="54"/>
      <c r="GH15" s="107"/>
      <c r="GI15" s="91"/>
      <c r="GJ15" s="45"/>
      <c r="GK15" s="29"/>
      <c r="GL15" s="8"/>
      <c r="GM15" s="8"/>
      <c r="GN15" s="8"/>
      <c r="GO15" s="8"/>
      <c r="GP15" s="38"/>
      <c r="GQ15" s="38"/>
      <c r="GR15" s="85">
        <f t="shared" si="37"/>
        <v>136.66899999999998</v>
      </c>
      <c r="GS15" s="173">
        <f t="shared" si="38"/>
        <v>511.61800000000005</v>
      </c>
      <c r="GT15" s="27">
        <f t="shared" si="39"/>
        <v>374.94900000000007</v>
      </c>
      <c r="GU15" s="8">
        <f t="shared" si="40"/>
        <v>374.34824283487853</v>
      </c>
      <c r="GV15" s="26"/>
    </row>
    <row r="16" spans="1:204" ht="21.75" customHeight="1">
      <c r="A16" s="58" t="s">
        <v>37</v>
      </c>
      <c r="B16" s="99">
        <f t="shared" si="1"/>
        <v>164.48</v>
      </c>
      <c r="C16" s="30">
        <f t="shared" si="42"/>
        <v>154.068</v>
      </c>
      <c r="D16" s="27">
        <f t="shared" si="2"/>
        <v>-10.411999999999978</v>
      </c>
      <c r="E16" s="8">
        <f t="shared" si="3"/>
        <v>93.66974708171207</v>
      </c>
      <c r="F16" s="28">
        <v>66.202</v>
      </c>
      <c r="G16" s="28">
        <v>146.614</v>
      </c>
      <c r="H16" s="48">
        <f t="shared" si="4"/>
        <v>80.412</v>
      </c>
      <c r="I16" s="38">
        <f t="shared" si="5"/>
        <v>221.46460831999036</v>
      </c>
      <c r="J16" s="13"/>
      <c r="K16" s="13"/>
      <c r="L16" s="13"/>
      <c r="M16" s="5"/>
      <c r="N16" s="27">
        <v>43.67</v>
      </c>
      <c r="O16" s="27">
        <v>3.315</v>
      </c>
      <c r="P16" s="27">
        <f t="shared" si="6"/>
        <v>-40.355000000000004</v>
      </c>
      <c r="Q16" s="13"/>
      <c r="R16" s="13"/>
      <c r="S16" s="13">
        <f t="shared" si="43"/>
        <v>0</v>
      </c>
      <c r="T16" s="25">
        <f t="shared" si="7"/>
        <v>7.591023585985803</v>
      </c>
      <c r="U16" s="27">
        <v>54.608</v>
      </c>
      <c r="V16" s="94"/>
      <c r="W16" s="94"/>
      <c r="X16" s="94"/>
      <c r="Y16" s="120">
        <v>4.139</v>
      </c>
      <c r="Z16" s="98">
        <f t="shared" si="8"/>
        <v>-50.468999999999994</v>
      </c>
      <c r="AA16" s="159">
        <f t="shared" si="9"/>
        <v>7.5794755347201885</v>
      </c>
      <c r="AB16" s="62"/>
      <c r="AC16" s="62"/>
      <c r="AD16" s="62"/>
      <c r="AE16" s="11"/>
      <c r="AF16" s="76"/>
      <c r="AG16" s="5"/>
      <c r="AH16" s="76"/>
      <c r="AI16" s="62"/>
      <c r="AJ16" s="5"/>
      <c r="AK16" s="10"/>
      <c r="AL16" s="10"/>
      <c r="AM16" s="10"/>
      <c r="AN16" s="10"/>
      <c r="AO16" s="10"/>
      <c r="AP16" s="10"/>
      <c r="AQ16" s="103"/>
      <c r="AR16" s="10"/>
      <c r="AS16" s="10"/>
      <c r="AT16" s="86"/>
      <c r="AU16" s="103"/>
      <c r="AV16" s="63">
        <v>0</v>
      </c>
      <c r="AW16" s="5"/>
      <c r="AX16" s="5"/>
      <c r="AY16" s="8"/>
      <c r="AZ16" s="5"/>
      <c r="BA16" s="5"/>
      <c r="BB16" s="12"/>
      <c r="BC16" s="8"/>
      <c r="BD16" s="63">
        <v>0</v>
      </c>
      <c r="BE16" s="30">
        <f t="shared" si="10"/>
        <v>0</v>
      </c>
      <c r="BF16" s="38"/>
      <c r="BG16" s="30">
        <f t="shared" si="41"/>
        <v>166.45199999999997</v>
      </c>
      <c r="BH16" s="30">
        <f t="shared" si="11"/>
        <v>565.73</v>
      </c>
      <c r="BI16" s="30">
        <f t="shared" si="12"/>
        <v>399.278</v>
      </c>
      <c r="BJ16" s="38">
        <f t="shared" si="13"/>
        <v>339.87575997885284</v>
      </c>
      <c r="BK16" s="30">
        <f t="shared" si="0"/>
        <v>0.671</v>
      </c>
      <c r="BL16" s="38">
        <f t="shared" si="14"/>
        <v>30.951</v>
      </c>
      <c r="BM16" s="30">
        <f t="shared" si="15"/>
        <v>30.28</v>
      </c>
      <c r="BN16" s="38">
        <f>BL16/BK16*100</f>
        <v>4612.667660208644</v>
      </c>
      <c r="BO16" s="5"/>
      <c r="BP16" s="5"/>
      <c r="BQ16" s="5"/>
      <c r="BR16" s="8"/>
      <c r="BS16" s="5"/>
      <c r="BT16" s="30"/>
      <c r="BU16" s="38"/>
      <c r="BV16" s="28"/>
      <c r="BW16" s="2"/>
      <c r="BX16" s="2"/>
      <c r="BY16" s="3"/>
      <c r="BZ16" s="27"/>
      <c r="CA16" s="36"/>
      <c r="CB16" s="3"/>
      <c r="CC16" s="38"/>
      <c r="CD16" s="28"/>
      <c r="CE16" s="5"/>
      <c r="CF16" s="5"/>
      <c r="CG16" s="8"/>
      <c r="CH16" s="27">
        <v>20.259</v>
      </c>
      <c r="CI16" s="30">
        <f>CH16-CD16</f>
        <v>20.259</v>
      </c>
      <c r="CJ16" s="38"/>
      <c r="CK16" s="28">
        <v>0.671</v>
      </c>
      <c r="CL16" s="5"/>
      <c r="CM16" s="5"/>
      <c r="CN16" s="8"/>
      <c r="CO16" s="27">
        <v>10.692</v>
      </c>
      <c r="CP16" s="30">
        <f t="shared" si="16"/>
        <v>10.021</v>
      </c>
      <c r="CQ16" s="38">
        <f>CO16/CK16*100</f>
        <v>1593.4426229508197</v>
      </c>
      <c r="CR16" s="30">
        <f t="shared" si="17"/>
        <v>165.78099999999998</v>
      </c>
      <c r="CS16" s="38">
        <f t="shared" si="18"/>
        <v>534.779</v>
      </c>
      <c r="CT16" s="38">
        <f t="shared" si="19"/>
        <v>368.99800000000005</v>
      </c>
      <c r="CU16" s="38">
        <f t="shared" si="20"/>
        <v>322.5815986150404</v>
      </c>
      <c r="CV16" s="40">
        <v>1.653</v>
      </c>
      <c r="CW16" s="13"/>
      <c r="CX16" s="13"/>
      <c r="CY16" s="13"/>
      <c r="CZ16" s="28">
        <v>0.45</v>
      </c>
      <c r="DA16" s="30">
        <f t="shared" si="21"/>
        <v>-1.203</v>
      </c>
      <c r="DB16" s="38"/>
      <c r="DC16" s="40">
        <v>163.188</v>
      </c>
      <c r="DD16" s="13"/>
      <c r="DE16" s="13"/>
      <c r="DF16" s="13"/>
      <c r="DG16" s="28">
        <v>526.396</v>
      </c>
      <c r="DH16" s="30">
        <f t="shared" si="22"/>
        <v>363.20799999999997</v>
      </c>
      <c r="DI16" s="38">
        <f t="shared" si="23"/>
        <v>322.5702870309091</v>
      </c>
      <c r="DJ16" s="107"/>
      <c r="DK16" s="116"/>
      <c r="DL16" s="116"/>
      <c r="DM16" s="117"/>
      <c r="DN16" s="107">
        <v>3.23</v>
      </c>
      <c r="DO16" s="87">
        <f t="shared" si="24"/>
        <v>3.23</v>
      </c>
      <c r="DP16" s="90"/>
      <c r="DQ16" s="28">
        <v>0.94</v>
      </c>
      <c r="DR16" s="5"/>
      <c r="DS16" s="5"/>
      <c r="DT16" s="8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8"/>
      <c r="EG16" s="28">
        <v>4.703</v>
      </c>
      <c r="EH16" s="30">
        <f t="shared" si="26"/>
        <v>3.7630000000000003</v>
      </c>
      <c r="EI16" s="38">
        <f>EG16/DQ16*100</f>
        <v>500.3191489361702</v>
      </c>
      <c r="EJ16" s="28"/>
      <c r="EK16" s="27"/>
      <c r="EL16" s="8"/>
      <c r="EM16" s="8"/>
      <c r="EN16" s="38"/>
      <c r="EO16" s="85">
        <f t="shared" si="27"/>
        <v>294.567</v>
      </c>
      <c r="EP16" s="30">
        <f t="shared" si="28"/>
        <v>150.863</v>
      </c>
      <c r="EQ16" s="30">
        <f t="shared" si="29"/>
        <v>-143.704</v>
      </c>
      <c r="ER16" s="38">
        <f t="shared" si="30"/>
        <v>51.21517345799088</v>
      </c>
      <c r="ES16" s="8"/>
      <c r="ET16" s="40">
        <v>38.601</v>
      </c>
      <c r="EU16" s="28">
        <v>47.852</v>
      </c>
      <c r="EV16" s="25">
        <f t="shared" si="31"/>
        <v>9.250999999999998</v>
      </c>
      <c r="EW16" s="38">
        <f t="shared" si="44"/>
        <v>123.96570037045672</v>
      </c>
      <c r="EX16" s="28">
        <v>29.015</v>
      </c>
      <c r="EY16" s="28">
        <v>64.41</v>
      </c>
      <c r="EZ16" s="30">
        <f t="shared" si="32"/>
        <v>35.394999999999996</v>
      </c>
      <c r="FA16" s="38">
        <f t="shared" si="33"/>
        <v>221.98862657246252</v>
      </c>
      <c r="FB16" s="27">
        <v>226.951</v>
      </c>
      <c r="FC16" s="5"/>
      <c r="FD16" s="5"/>
      <c r="FE16" s="27">
        <v>222.283</v>
      </c>
      <c r="FF16" s="30">
        <f t="shared" si="34"/>
        <v>-4.668000000000006</v>
      </c>
      <c r="FG16" s="38">
        <f t="shared" si="35"/>
        <v>97.94316834911501</v>
      </c>
      <c r="FH16" s="38"/>
      <c r="FI16" s="38"/>
      <c r="FJ16" s="42"/>
      <c r="FK16" s="27"/>
      <c r="FL16" s="87">
        <f t="shared" si="36"/>
        <v>0</v>
      </c>
      <c r="FM16" s="90"/>
      <c r="FN16" s="72"/>
      <c r="FO16" s="73"/>
      <c r="FP16" s="27"/>
      <c r="FQ16" s="8"/>
      <c r="FR16" s="74"/>
      <c r="FS16" s="27"/>
      <c r="FT16" s="42"/>
      <c r="FU16" s="27"/>
      <c r="FV16" s="27"/>
      <c r="FW16" s="8"/>
      <c r="FX16" s="44"/>
      <c r="FY16" s="3"/>
      <c r="FZ16" s="27"/>
      <c r="GA16" s="8"/>
      <c r="GB16" s="44"/>
      <c r="GC16" s="13"/>
      <c r="GD16" s="18"/>
      <c r="GE16" s="91"/>
      <c r="GF16" s="44"/>
      <c r="GG16" s="52"/>
      <c r="GH16" s="107"/>
      <c r="GI16" s="91"/>
      <c r="GJ16" s="44"/>
      <c r="GK16" s="13"/>
      <c r="GL16" s="8"/>
      <c r="GM16" s="8"/>
      <c r="GN16" s="38"/>
      <c r="GO16" s="38"/>
      <c r="GP16" s="38"/>
      <c r="GQ16" s="38"/>
      <c r="GR16" s="85">
        <f t="shared" si="37"/>
        <v>625.499</v>
      </c>
      <c r="GS16" s="173">
        <f t="shared" si="38"/>
        <v>1054.3429999999998</v>
      </c>
      <c r="GT16" s="27">
        <f t="shared" si="39"/>
        <v>428.8439999999998</v>
      </c>
      <c r="GU16" s="8">
        <f t="shared" si="40"/>
        <v>168.56030145531804</v>
      </c>
      <c r="GV16" s="26"/>
    </row>
    <row r="17" spans="1:204" ht="27" customHeight="1" thickBot="1">
      <c r="A17" s="58" t="s">
        <v>38</v>
      </c>
      <c r="B17" s="99">
        <f t="shared" si="1"/>
        <v>59.968</v>
      </c>
      <c r="C17" s="30">
        <f t="shared" si="42"/>
        <v>150.776</v>
      </c>
      <c r="D17" s="156">
        <f t="shared" si="2"/>
        <v>90.808</v>
      </c>
      <c r="E17" s="157">
        <f t="shared" si="3"/>
        <v>251.42742796157953</v>
      </c>
      <c r="F17" s="28">
        <v>44.941</v>
      </c>
      <c r="G17" s="28">
        <v>93.197</v>
      </c>
      <c r="H17" s="149">
        <f t="shared" si="4"/>
        <v>48.256</v>
      </c>
      <c r="I17" s="20">
        <f t="shared" si="5"/>
        <v>207.376337865201</v>
      </c>
      <c r="J17" s="13"/>
      <c r="K17" s="13"/>
      <c r="L17" s="13"/>
      <c r="M17" s="5"/>
      <c r="N17" s="27">
        <v>9.894</v>
      </c>
      <c r="O17" s="27">
        <v>54.374</v>
      </c>
      <c r="P17" s="30">
        <f t="shared" si="6"/>
        <v>44.480000000000004</v>
      </c>
      <c r="Q17" s="13"/>
      <c r="R17" s="13"/>
      <c r="S17" s="13" t="e">
        <f>IF(#REF!=0,0,Q17/#REF!*100)</f>
        <v>#REF!</v>
      </c>
      <c r="T17" s="25">
        <f t="shared" si="7"/>
        <v>549.5653931675763</v>
      </c>
      <c r="U17" s="27">
        <v>5.133</v>
      </c>
      <c r="V17" s="94"/>
      <c r="W17" s="94"/>
      <c r="X17" s="95"/>
      <c r="Y17" s="120">
        <v>3.205</v>
      </c>
      <c r="Z17" s="158">
        <f t="shared" si="8"/>
        <v>-1.928</v>
      </c>
      <c r="AA17" s="160">
        <f t="shared" si="9"/>
        <v>62.439119423339186</v>
      </c>
      <c r="AB17" s="37"/>
      <c r="AC17" s="37"/>
      <c r="AD17" s="37"/>
      <c r="AE17" s="37"/>
      <c r="AF17" s="37"/>
      <c r="AG17" s="8"/>
      <c r="AH17" s="32"/>
      <c r="AI17" s="24"/>
      <c r="AJ17" s="8"/>
      <c r="AK17" s="32"/>
      <c r="AL17" s="32"/>
      <c r="AM17" s="32"/>
      <c r="AN17" s="32"/>
      <c r="AO17" s="32"/>
      <c r="AP17" s="32"/>
      <c r="AQ17" s="161"/>
      <c r="AR17" s="32"/>
      <c r="AS17" s="32"/>
      <c r="AT17" s="162"/>
      <c r="AU17" s="161"/>
      <c r="AV17" s="63">
        <v>0</v>
      </c>
      <c r="AW17" s="2"/>
      <c r="AX17" s="2"/>
      <c r="AY17" s="3"/>
      <c r="AZ17" s="2"/>
      <c r="BA17" s="2"/>
      <c r="BB17" s="2"/>
      <c r="BC17" s="3"/>
      <c r="BD17" s="63">
        <v>0</v>
      </c>
      <c r="BE17" s="29">
        <f t="shared" si="10"/>
        <v>0</v>
      </c>
      <c r="BF17" s="38"/>
      <c r="BG17" s="30">
        <f t="shared" si="41"/>
        <v>98.681</v>
      </c>
      <c r="BH17" s="30">
        <f t="shared" si="11"/>
        <v>94.889</v>
      </c>
      <c r="BI17" s="29">
        <f t="shared" si="12"/>
        <v>-3.7920000000000016</v>
      </c>
      <c r="BJ17" s="20">
        <f t="shared" si="13"/>
        <v>96.1573149846475</v>
      </c>
      <c r="BK17" s="30">
        <f t="shared" si="0"/>
        <v>0</v>
      </c>
      <c r="BL17" s="38">
        <f t="shared" si="14"/>
        <v>0</v>
      </c>
      <c r="BM17" s="29">
        <f t="shared" si="15"/>
        <v>0</v>
      </c>
      <c r="BN17" s="20"/>
      <c r="BO17" s="5"/>
      <c r="BP17" s="5"/>
      <c r="BQ17" s="5"/>
      <c r="BR17" s="8"/>
      <c r="BS17" s="5"/>
      <c r="BT17" s="29"/>
      <c r="BU17" s="20"/>
      <c r="BV17" s="28"/>
      <c r="BW17" s="2"/>
      <c r="BX17" s="2"/>
      <c r="BY17" s="2"/>
      <c r="BZ17" s="27"/>
      <c r="CA17" s="165"/>
      <c r="CB17" s="166"/>
      <c r="CC17" s="20"/>
      <c r="CD17" s="28"/>
      <c r="CE17" s="5"/>
      <c r="CF17" s="5"/>
      <c r="CG17" s="5"/>
      <c r="CH17" s="27"/>
      <c r="CI17" s="29"/>
      <c r="CJ17" s="20"/>
      <c r="CK17" s="40"/>
      <c r="CL17" s="168"/>
      <c r="CM17" s="168"/>
      <c r="CN17" s="157"/>
      <c r="CO17" s="167"/>
      <c r="CP17" s="29">
        <f t="shared" si="16"/>
        <v>0</v>
      </c>
      <c r="CQ17" s="38"/>
      <c r="CR17" s="30">
        <f t="shared" si="17"/>
        <v>98.681</v>
      </c>
      <c r="CS17" s="38">
        <f t="shared" si="18"/>
        <v>94.889</v>
      </c>
      <c r="CT17" s="20">
        <f t="shared" si="19"/>
        <v>-3.7920000000000016</v>
      </c>
      <c r="CU17" s="38">
        <f t="shared" si="20"/>
        <v>96.1573149846475</v>
      </c>
      <c r="CV17" s="40">
        <v>4.258</v>
      </c>
      <c r="CW17" s="171"/>
      <c r="CX17" s="171"/>
      <c r="CY17" s="171"/>
      <c r="CZ17" s="167">
        <v>2.945</v>
      </c>
      <c r="DA17" s="29">
        <f t="shared" si="21"/>
        <v>-1.3130000000000002</v>
      </c>
      <c r="DB17" s="38">
        <f>CZ17/CV17*100</f>
        <v>69.16392672616252</v>
      </c>
      <c r="DC17" s="28">
        <v>76.721</v>
      </c>
      <c r="DD17" s="13"/>
      <c r="DE17" s="13"/>
      <c r="DF17" s="13"/>
      <c r="DG17" s="28">
        <v>56.009</v>
      </c>
      <c r="DH17" s="29">
        <f t="shared" si="22"/>
        <v>-20.712000000000003</v>
      </c>
      <c r="DI17" s="20">
        <f t="shared" si="23"/>
        <v>73.00348014233391</v>
      </c>
      <c r="DJ17" s="193"/>
      <c r="DK17" s="194"/>
      <c r="DL17" s="194"/>
      <c r="DM17" s="195"/>
      <c r="DN17" s="193">
        <v>33.205</v>
      </c>
      <c r="DO17" s="88">
        <f t="shared" si="24"/>
        <v>33.205</v>
      </c>
      <c r="DP17" s="90"/>
      <c r="DQ17" s="28">
        <v>17.702</v>
      </c>
      <c r="DR17" s="5"/>
      <c r="DS17" s="5"/>
      <c r="DT17" s="8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8"/>
      <c r="EG17" s="28">
        <v>2.73</v>
      </c>
      <c r="EH17" s="29">
        <f t="shared" si="26"/>
        <v>-14.972000000000001</v>
      </c>
      <c r="EI17" s="20">
        <f>EG17/DQ17*100</f>
        <v>15.421986216246749</v>
      </c>
      <c r="EJ17" s="28"/>
      <c r="EK17" s="8"/>
      <c r="EL17" s="8"/>
      <c r="EM17" s="8"/>
      <c r="EN17" s="38"/>
      <c r="EO17" s="85">
        <f t="shared" si="27"/>
        <v>98.622</v>
      </c>
      <c r="EP17" s="30">
        <f t="shared" si="28"/>
        <v>209.41</v>
      </c>
      <c r="EQ17" s="29">
        <f t="shared" si="29"/>
        <v>110.788</v>
      </c>
      <c r="ER17" s="20">
        <f t="shared" si="30"/>
        <v>212.3359899413924</v>
      </c>
      <c r="ES17" s="157"/>
      <c r="ET17" s="202">
        <v>3.724</v>
      </c>
      <c r="EU17" s="167">
        <v>155.715</v>
      </c>
      <c r="EV17" s="23">
        <f t="shared" si="31"/>
        <v>151.991</v>
      </c>
      <c r="EW17" s="20">
        <f t="shared" si="44"/>
        <v>4181.390977443609</v>
      </c>
      <c r="EX17" s="28">
        <v>25.589</v>
      </c>
      <c r="EY17" s="28">
        <v>49.971</v>
      </c>
      <c r="EZ17" s="29">
        <f t="shared" si="32"/>
        <v>24.381999999999998</v>
      </c>
      <c r="FA17" s="20">
        <f t="shared" si="33"/>
        <v>195.28312946969402</v>
      </c>
      <c r="FB17" s="27">
        <v>69.309</v>
      </c>
      <c r="FC17" s="5"/>
      <c r="FD17" s="5"/>
      <c r="FE17" s="27">
        <v>90.891</v>
      </c>
      <c r="FF17" s="29">
        <f t="shared" si="34"/>
        <v>21.582000000000008</v>
      </c>
      <c r="FG17" s="20">
        <f t="shared" si="35"/>
        <v>131.13881314115054</v>
      </c>
      <c r="FH17" s="20"/>
      <c r="FI17" s="20"/>
      <c r="FJ17" s="186"/>
      <c r="FK17" s="157"/>
      <c r="FL17" s="88">
        <f t="shared" si="36"/>
        <v>0</v>
      </c>
      <c r="FM17" s="189"/>
      <c r="FN17" s="190"/>
      <c r="FO17" s="73"/>
      <c r="FP17" s="156"/>
      <c r="FQ17" s="157"/>
      <c r="FR17" s="185"/>
      <c r="FS17" s="156"/>
      <c r="FT17" s="186"/>
      <c r="FU17" s="29"/>
      <c r="FV17" s="156"/>
      <c r="FW17" s="157"/>
      <c r="FX17" s="45"/>
      <c r="FY17" s="9"/>
      <c r="FZ17" s="156"/>
      <c r="GA17" s="157"/>
      <c r="GB17" s="45"/>
      <c r="GC17" s="23"/>
      <c r="GD17" s="17"/>
      <c r="GE17" s="91"/>
      <c r="GF17" s="45"/>
      <c r="GG17" s="54"/>
      <c r="GH17" s="197"/>
      <c r="GI17" s="198"/>
      <c r="GJ17" s="45"/>
      <c r="GK17" s="29"/>
      <c r="GL17" s="157"/>
      <c r="GM17" s="157"/>
      <c r="GN17" s="8"/>
      <c r="GO17" s="8"/>
      <c r="GP17" s="38"/>
      <c r="GQ17" s="38"/>
      <c r="GR17" s="54">
        <f t="shared" si="37"/>
        <v>257.271</v>
      </c>
      <c r="GS17" s="173">
        <f t="shared" si="38"/>
        <v>542.242</v>
      </c>
      <c r="GT17" s="156">
        <f t="shared" si="39"/>
        <v>284.97099999999995</v>
      </c>
      <c r="GU17" s="157">
        <f t="shared" si="40"/>
        <v>210.7668567386141</v>
      </c>
      <c r="GV17" s="26"/>
    </row>
    <row r="18" spans="1:208" ht="27" customHeight="1" thickBot="1">
      <c r="A18" s="122" t="s">
        <v>2</v>
      </c>
      <c r="B18" s="144">
        <f>SUM(B8:B17)</f>
        <v>69630.84999999999</v>
      </c>
      <c r="C18" s="123">
        <f>SUM(C8:C17)</f>
        <v>13245.332999999997</v>
      </c>
      <c r="D18" s="163">
        <f t="shared" si="2"/>
        <v>-56385.51699999999</v>
      </c>
      <c r="E18" s="164">
        <f t="shared" si="3"/>
        <v>19.022219318017804</v>
      </c>
      <c r="F18" s="125">
        <f>SUM(F8:F17)</f>
        <v>9941.521</v>
      </c>
      <c r="G18" s="123">
        <f>G8+G9+G10+G11+G12+G13+G14+G15+G16+G17</f>
        <v>11895.193999999998</v>
      </c>
      <c r="H18" s="150">
        <f t="shared" si="4"/>
        <v>1953.672999999997</v>
      </c>
      <c r="I18" s="174">
        <f t="shared" si="5"/>
        <v>119.65165088923513</v>
      </c>
      <c r="J18" s="137">
        <f>J8</f>
        <v>58543.65</v>
      </c>
      <c r="K18" s="126">
        <f>K8</f>
        <v>0</v>
      </c>
      <c r="L18" s="126">
        <f>L8</f>
        <v>58543.65</v>
      </c>
      <c r="M18" s="127">
        <f>M8</f>
        <v>0</v>
      </c>
      <c r="N18" s="126">
        <f>N8+N9+N11+N12+N13+N14+N15+N16+N17+N10</f>
        <v>625.615</v>
      </c>
      <c r="O18" s="128">
        <f>O8+O9+O10+O11+O12+O13+O14+O15+O16+O17</f>
        <v>705.6</v>
      </c>
      <c r="P18" s="175">
        <f t="shared" si="6"/>
        <v>79.98500000000001</v>
      </c>
      <c r="Q18" s="129">
        <f>SUM(Q8:Q17)</f>
        <v>2636</v>
      </c>
      <c r="R18" s="130">
        <f>P18-Q18</f>
        <v>-2556.015</v>
      </c>
      <c r="S18" s="131">
        <f>P18/Q18*100</f>
        <v>3.0343323216995453</v>
      </c>
      <c r="T18" s="176">
        <f>O18/N18*100</f>
        <v>112.78501954077188</v>
      </c>
      <c r="U18" s="132">
        <f>SUM(U8:U17)</f>
        <v>520.064</v>
      </c>
      <c r="V18" s="133">
        <f>SUM(V8:V17)</f>
        <v>0</v>
      </c>
      <c r="W18" s="133">
        <f>U18-V18</f>
        <v>520.064</v>
      </c>
      <c r="X18" s="134" t="e">
        <f>U18/V18*100</f>
        <v>#DIV/0!</v>
      </c>
      <c r="Y18" s="128">
        <f>SUM(Y8:Y17)</f>
        <v>650.7430000000002</v>
      </c>
      <c r="Z18" s="177">
        <f t="shared" si="8"/>
        <v>130.6790000000002</v>
      </c>
      <c r="AA18" s="178">
        <f t="shared" si="9"/>
        <v>125.12748430962348</v>
      </c>
      <c r="AB18" s="135"/>
      <c r="AC18" s="123">
        <f aca="true" t="shared" si="45" ref="AC18:AM18">AC8</f>
        <v>0</v>
      </c>
      <c r="AD18" s="125">
        <f t="shared" si="45"/>
        <v>0</v>
      </c>
      <c r="AE18" s="136">
        <f t="shared" si="45"/>
        <v>0</v>
      </c>
      <c r="AF18" s="125"/>
      <c r="AG18" s="153"/>
      <c r="AH18" s="152">
        <f>SUM(AH8:AH17)</f>
        <v>0</v>
      </c>
      <c r="AI18" s="123">
        <f t="shared" si="45"/>
        <v>13.504</v>
      </c>
      <c r="AJ18" s="145">
        <f t="shared" si="45"/>
        <v>2.011</v>
      </c>
      <c r="AK18" s="123">
        <f t="shared" si="45"/>
        <v>3.848</v>
      </c>
      <c r="AL18" s="125">
        <f t="shared" si="45"/>
        <v>0</v>
      </c>
      <c r="AM18" s="123">
        <f t="shared" si="45"/>
        <v>0</v>
      </c>
      <c r="AN18" s="145">
        <f>SUM(AN8:AN17)</f>
        <v>165.772</v>
      </c>
      <c r="AO18" s="123">
        <f>AO8</f>
        <v>323.974</v>
      </c>
      <c r="AP18" s="125">
        <f>AN18-AO18</f>
        <v>-158.202</v>
      </c>
      <c r="AQ18" s="124">
        <f>AO18/AN18*100</f>
        <v>195.4334869579905</v>
      </c>
      <c r="AR18" s="146">
        <f>SUM(AR8:AR17)</f>
        <v>982.405</v>
      </c>
      <c r="AS18" s="125">
        <f>AS8</f>
        <v>1840.079</v>
      </c>
      <c r="AT18" s="123">
        <f>AS18-AR18</f>
        <v>857.674</v>
      </c>
      <c r="AU18" s="124">
        <f>AS18/AR18*100</f>
        <v>187.30350517352824</v>
      </c>
      <c r="AV18" s="144">
        <f>SUM(AV8:AV17)</f>
        <v>621.44</v>
      </c>
      <c r="AW18" s="129">
        <f>SUM(AW8:AW17)</f>
        <v>0</v>
      </c>
      <c r="AX18" s="130">
        <f>AV18-AW18</f>
        <v>621.44</v>
      </c>
      <c r="AY18" s="127" t="e">
        <f>AV18/AW18*100</f>
        <v>#DIV/0!</v>
      </c>
      <c r="AZ18" s="130">
        <f>SUM(AZ8:AZ17)</f>
        <v>0</v>
      </c>
      <c r="BA18" s="130">
        <f>SUM(BA8:BA17)</f>
        <v>0</v>
      </c>
      <c r="BB18" s="139">
        <f>AZ18-BA18</f>
        <v>0</v>
      </c>
      <c r="BC18" s="127" t="e">
        <f>AZ18/BA18*100</f>
        <v>#DIV/0!</v>
      </c>
      <c r="BD18" s="128">
        <f>BD8+BD9+BD11+BD12+BD13+BD14+BD15+BD16+BD10</f>
        <v>1204.6920000000002</v>
      </c>
      <c r="BE18" s="150">
        <f t="shared" si="10"/>
        <v>583.2520000000002</v>
      </c>
      <c r="BF18" s="170">
        <f>BD18/AV18*100</f>
        <v>193.85491761071063</v>
      </c>
      <c r="BG18" s="144">
        <f>SUM(BG8:BG17)</f>
        <v>2206.8499999999995</v>
      </c>
      <c r="BH18" s="123">
        <f t="shared" si="11"/>
        <v>5091.28</v>
      </c>
      <c r="BI18" s="150">
        <f t="shared" si="12"/>
        <v>2884.4300000000003</v>
      </c>
      <c r="BJ18" s="174">
        <f t="shared" si="13"/>
        <v>230.70349140177183</v>
      </c>
      <c r="BK18" s="123">
        <f>BO18+BV18+CD18+CK18</f>
        <v>529.1410000000001</v>
      </c>
      <c r="BL18" s="123">
        <f t="shared" si="14"/>
        <v>1344.173</v>
      </c>
      <c r="BM18" s="163">
        <f t="shared" si="15"/>
        <v>815.0319999999999</v>
      </c>
      <c r="BN18" s="164">
        <f>BL18/BK18*100</f>
        <v>254.02926630142056</v>
      </c>
      <c r="BO18" s="137">
        <f>SUM(BO8:BO17)</f>
        <v>5.644</v>
      </c>
      <c r="BP18" s="130">
        <f>SUM(BP8:BP17)</f>
        <v>0</v>
      </c>
      <c r="BQ18" s="130">
        <f>SUM(BQ8:BQ17)</f>
        <v>0</v>
      </c>
      <c r="BR18" s="139">
        <f>SUM(BR8:BR17)</f>
        <v>0</v>
      </c>
      <c r="BS18" s="123">
        <f>SUM(BS8:BS17)</f>
        <v>25.354999999999997</v>
      </c>
      <c r="BT18" s="163">
        <f>BS18-BO18</f>
        <v>19.711</v>
      </c>
      <c r="BU18" s="164">
        <f>BS18/BO18*100</f>
        <v>449.2381289865343</v>
      </c>
      <c r="BV18" s="137">
        <f>SUM(BV8:BV17)</f>
        <v>0.482</v>
      </c>
      <c r="BW18" s="130">
        <f>SUM(BW8:BW17)</f>
        <v>2.389</v>
      </c>
      <c r="BX18" s="130">
        <f>BV18-BW18</f>
        <v>-1.9069999999999998</v>
      </c>
      <c r="BY18" s="127">
        <f>BV18/BW18*100</f>
        <v>20.175805776475514</v>
      </c>
      <c r="BZ18" s="128">
        <f>SUM(BZ8:BZ17)</f>
        <v>0.902</v>
      </c>
      <c r="CA18" s="179">
        <f>BZ18-BV18</f>
        <v>0.42000000000000004</v>
      </c>
      <c r="CB18" s="138"/>
      <c r="CC18" s="164">
        <f>BZ18/BV18*100</f>
        <v>187.13692946058092</v>
      </c>
      <c r="CD18" s="137">
        <f>SUM(CD8:CD17)</f>
        <v>46.48</v>
      </c>
      <c r="CE18" s="130">
        <f>SUM(CE8:CE17)</f>
        <v>21.67</v>
      </c>
      <c r="CF18" s="130">
        <f>CD18-CE18</f>
        <v>24.809999999999995</v>
      </c>
      <c r="CG18" s="127">
        <f>CD18/CE18*100</f>
        <v>214.4900784494693</v>
      </c>
      <c r="CH18" s="128">
        <f>SUM(CH8:CH17)</f>
        <v>357.34200000000004</v>
      </c>
      <c r="CI18" s="163">
        <f>CH18-CD18</f>
        <v>310.862</v>
      </c>
      <c r="CJ18" s="180">
        <f>CH18/CD18*100</f>
        <v>768.8080895008607</v>
      </c>
      <c r="CK18" s="137">
        <f>SUM(CK8:CK17)</f>
        <v>476.535</v>
      </c>
      <c r="CL18" s="130">
        <f>SUM(CL8:CL17)</f>
        <v>0</v>
      </c>
      <c r="CM18" s="130">
        <f>SUM(CM8:CM17)</f>
        <v>0</v>
      </c>
      <c r="CN18" s="130">
        <f>SUM(CN8:CN17)</f>
        <v>0</v>
      </c>
      <c r="CO18" s="128">
        <f>SUM(CO8:CO17)</f>
        <v>960.574</v>
      </c>
      <c r="CP18" s="169">
        <f t="shared" si="16"/>
        <v>484.03899999999993</v>
      </c>
      <c r="CQ18" s="170">
        <f>CO18/CK18*100</f>
        <v>201.57470070404062</v>
      </c>
      <c r="CR18" s="144">
        <f>SUM(CR8:CR17)</f>
        <v>1671.5240000000001</v>
      </c>
      <c r="CS18" s="123">
        <f t="shared" si="18"/>
        <v>3747.107</v>
      </c>
      <c r="CT18" s="181">
        <f t="shared" si="19"/>
        <v>2075.5829999999996</v>
      </c>
      <c r="CU18" s="170">
        <f t="shared" si="20"/>
        <v>224.17308994665945</v>
      </c>
      <c r="CV18" s="137">
        <f>SUM(CV8:CV17)</f>
        <v>254.81900000000002</v>
      </c>
      <c r="CW18" s="130">
        <f>SUM(CW8:CW17)</f>
        <v>0</v>
      </c>
      <c r="CX18" s="130">
        <f>SUM(CX8:CX17)</f>
        <v>0</v>
      </c>
      <c r="CY18" s="130">
        <f>SUM(CY8:CY17)</f>
        <v>0</v>
      </c>
      <c r="CZ18" s="128">
        <f>CZ8+CZ9+CZ10+CZ11+CZ12+CZ13+CZ14+CZ15+CZ16+CZ17</f>
        <v>430.747</v>
      </c>
      <c r="DA18" s="182">
        <f t="shared" si="21"/>
        <v>175.928</v>
      </c>
      <c r="DB18" s="164">
        <f>CZ18/CV18*100</f>
        <v>169.04037767984332</v>
      </c>
      <c r="DC18" s="137">
        <f>SUM(DC8:DC17)</f>
        <v>1154.782</v>
      </c>
      <c r="DD18" s="130">
        <f>SUM(DD8:DD17)</f>
        <v>0</v>
      </c>
      <c r="DE18" s="130">
        <f>SUM(DE8:DE17)</f>
        <v>0</v>
      </c>
      <c r="DF18" s="130">
        <f>SUM(DF8:DF17)</f>
        <v>0</v>
      </c>
      <c r="DG18" s="128">
        <f>SUM(DG8:DG17)</f>
        <v>2382.767</v>
      </c>
      <c r="DH18" s="163">
        <f t="shared" si="22"/>
        <v>1227.985</v>
      </c>
      <c r="DI18" s="180">
        <f t="shared" si="23"/>
        <v>206.3391185522462</v>
      </c>
      <c r="DJ18" s="137">
        <f>SUM(DJ8:DJ17)</f>
        <v>25.385000000000005</v>
      </c>
      <c r="DK18" s="130">
        <f>SUM(DK8:DK17)</f>
        <v>0</v>
      </c>
      <c r="DL18" s="130">
        <f>SUM(DL8:DL17)</f>
        <v>0</v>
      </c>
      <c r="DM18" s="130">
        <f>SUM(DM8:DM17)</f>
        <v>0</v>
      </c>
      <c r="DN18" s="128">
        <f>SUM(DN8:DN17)</f>
        <v>264.27099999999996</v>
      </c>
      <c r="DO18" s="126">
        <f t="shared" si="24"/>
        <v>238.88599999999997</v>
      </c>
      <c r="DP18" s="196">
        <f>DN18/DJ18*100</f>
        <v>1041.0518022454203</v>
      </c>
      <c r="DQ18" s="137">
        <f aca="true" t="shared" si="46" ref="DQ18:EG18">SUM(DQ8:DQ17)</f>
        <v>236.538</v>
      </c>
      <c r="DR18" s="130">
        <f t="shared" si="46"/>
        <v>0</v>
      </c>
      <c r="DS18" s="130">
        <f t="shared" si="46"/>
        <v>0</v>
      </c>
      <c r="DT18" s="130">
        <f t="shared" si="46"/>
        <v>0</v>
      </c>
      <c r="DU18" s="130">
        <f t="shared" si="46"/>
        <v>0</v>
      </c>
      <c r="DV18" s="130">
        <f t="shared" si="46"/>
        <v>0</v>
      </c>
      <c r="DW18" s="130">
        <f t="shared" si="46"/>
        <v>0</v>
      </c>
      <c r="DX18" s="130">
        <f t="shared" si="46"/>
        <v>0</v>
      </c>
      <c r="DY18" s="130">
        <f t="shared" si="46"/>
        <v>0</v>
      </c>
      <c r="DZ18" s="130">
        <f t="shared" si="46"/>
        <v>0</v>
      </c>
      <c r="EA18" s="130">
        <f t="shared" si="46"/>
        <v>0</v>
      </c>
      <c r="EB18" s="130">
        <f t="shared" si="46"/>
        <v>0</v>
      </c>
      <c r="EC18" s="130">
        <f t="shared" si="46"/>
        <v>0</v>
      </c>
      <c r="ED18" s="130">
        <f t="shared" si="46"/>
        <v>0</v>
      </c>
      <c r="EE18" s="130">
        <f t="shared" si="46"/>
        <v>0</v>
      </c>
      <c r="EF18" s="130">
        <f t="shared" si="46"/>
        <v>0</v>
      </c>
      <c r="EG18" s="128">
        <f t="shared" si="46"/>
        <v>669.3219999999999</v>
      </c>
      <c r="EH18" s="163">
        <f t="shared" si="26"/>
        <v>432.7839999999999</v>
      </c>
      <c r="EI18" s="164">
        <f>EG18/DQ18*100</f>
        <v>282.9659505026676</v>
      </c>
      <c r="EJ18" s="137">
        <f>EJ8+EJ9+EJ13+EJ16+EJ10</f>
        <v>6.185</v>
      </c>
      <c r="EK18" s="127">
        <f>EK8+EK10+EK9</f>
        <v>0</v>
      </c>
      <c r="EL18" s="126">
        <f>EJ18-EK18</f>
        <v>6.185</v>
      </c>
      <c r="EM18" s="128"/>
      <c r="EN18" s="135">
        <f>SUM(EN8:EN17)</f>
        <v>0</v>
      </c>
      <c r="EO18" s="147">
        <f>SUM(EO8:EO17)</f>
        <v>3106.9029999999993</v>
      </c>
      <c r="EP18" s="123">
        <f>EU18+EY18+FE18</f>
        <v>10435.885999999999</v>
      </c>
      <c r="EQ18" s="163">
        <f t="shared" si="29"/>
        <v>7328.982999999999</v>
      </c>
      <c r="ER18" s="180">
        <f t="shared" si="30"/>
        <v>335.89352483807835</v>
      </c>
      <c r="ES18" s="137">
        <f>ES8</f>
        <v>0</v>
      </c>
      <c r="ET18" s="126">
        <f>SUM(ET8:ET17)</f>
        <v>232.96699999999996</v>
      </c>
      <c r="EU18" s="128">
        <f>SUM(EU8:EU17)</f>
        <v>1206.991</v>
      </c>
      <c r="EV18" s="203">
        <f t="shared" si="31"/>
        <v>974.024</v>
      </c>
      <c r="EW18" s="164">
        <f t="shared" si="44"/>
        <v>518.0952667115944</v>
      </c>
      <c r="EX18" s="137">
        <f>EX8+EX9+EX11+EX12+EX13+EX14+EX15+EX16+EX17+EX10</f>
        <v>1700.9699999999998</v>
      </c>
      <c r="EY18" s="128">
        <f>EY8+EY9+EY11+EY12+EY13+EY14+EY15+EY16+EY17+EY10</f>
        <v>7165.175999999999</v>
      </c>
      <c r="EZ18" s="163">
        <f t="shared" si="32"/>
        <v>5464.205999999998</v>
      </c>
      <c r="FA18" s="164">
        <f t="shared" si="33"/>
        <v>421.2405862537258</v>
      </c>
      <c r="FB18" s="137">
        <f>SUM(FB8:FB17)</f>
        <v>1172.966</v>
      </c>
      <c r="FC18" s="130">
        <f>SUM(FC8:FC17)</f>
        <v>0</v>
      </c>
      <c r="FD18" s="130">
        <f>SUM(FD8:FD17)</f>
        <v>0</v>
      </c>
      <c r="FE18" s="128">
        <f>SUM(FE8:FE17)</f>
        <v>2063.719</v>
      </c>
      <c r="FF18" s="163">
        <f t="shared" si="34"/>
        <v>890.7530000000002</v>
      </c>
      <c r="FG18" s="180">
        <f t="shared" si="35"/>
        <v>175.94022333128157</v>
      </c>
      <c r="FH18" s="125">
        <f>FH8</f>
        <v>0</v>
      </c>
      <c r="FI18" s="123">
        <f>SUM(FI8:FI17)</f>
        <v>0</v>
      </c>
      <c r="FJ18" s="145">
        <f>FJ8</f>
        <v>48.96</v>
      </c>
      <c r="FK18" s="123">
        <f>SUM(FK8:FK17)</f>
        <v>37.788</v>
      </c>
      <c r="FL18" s="126">
        <f t="shared" si="36"/>
        <v>-11.172000000000004</v>
      </c>
      <c r="FM18" s="127">
        <f>FK18/FJ18*100</f>
        <v>77.1813725490196</v>
      </c>
      <c r="FN18" s="191">
        <f>SUM(FN8:FN17)</f>
        <v>397.04299999999995</v>
      </c>
      <c r="FO18" s="123">
        <f>SUM(FO8:FO17)</f>
        <v>439.53999999999996</v>
      </c>
      <c r="FP18" s="182">
        <f>FO18-FN18</f>
        <v>42.497000000000014</v>
      </c>
      <c r="FQ18" s="187">
        <f>FO18/FN18*100</f>
        <v>110.70337469745091</v>
      </c>
      <c r="FR18" s="123">
        <f>FR8</f>
        <v>11.116</v>
      </c>
      <c r="FS18" s="188">
        <f>FS8</f>
        <v>7.404</v>
      </c>
      <c r="FT18" s="123">
        <f>FT8</f>
        <v>283.347</v>
      </c>
      <c r="FU18" s="125">
        <f>SUM(FU8:FU17)</f>
        <v>231.507</v>
      </c>
      <c r="FV18" s="201">
        <f>FU18-FT18</f>
        <v>-51.839999999999975</v>
      </c>
      <c r="FW18" s="164">
        <f>FU18/FT18*100</f>
        <v>81.70441190483754</v>
      </c>
      <c r="FX18" s="140">
        <f>FX8</f>
        <v>102.58</v>
      </c>
      <c r="FY18" s="128">
        <f>SUM(FY8:FY17)</f>
        <v>200.629</v>
      </c>
      <c r="FZ18" s="201">
        <f>FY18-FX18</f>
        <v>98.04899999999999</v>
      </c>
      <c r="GA18" s="164">
        <f>FY18/FX18*100</f>
        <v>195.5829596412556</v>
      </c>
      <c r="GB18" s="140">
        <f>GB8</f>
        <v>0</v>
      </c>
      <c r="GC18" s="126">
        <f>SUM(GC8:GC17)</f>
        <v>17.783</v>
      </c>
      <c r="GD18" s="125">
        <f>GD8</f>
        <v>17.783</v>
      </c>
      <c r="GE18" s="124"/>
      <c r="GF18" s="147">
        <f>SUM(GF8:GF17)</f>
        <v>7.123</v>
      </c>
      <c r="GG18" s="123">
        <f>GG8</f>
        <v>2.311</v>
      </c>
      <c r="GH18" s="199">
        <f>GG18-GF18</f>
        <v>-4.812</v>
      </c>
      <c r="GI18" s="200">
        <f>GG18/GF18*100</f>
        <v>32.44419486171557</v>
      </c>
      <c r="GJ18" s="145">
        <f>GJ8</f>
        <v>1096.027</v>
      </c>
      <c r="GK18" s="123">
        <f>GK8+GK9+GK11+GK12+GK13+GK14+GK15+GK16+GK17</f>
        <v>1504.273</v>
      </c>
      <c r="GL18" s="174">
        <f>GK18-GJ18</f>
        <v>408.24599999999987</v>
      </c>
      <c r="GM18" s="183">
        <f>GK18/GJ18*100</f>
        <v>137.24780502670097</v>
      </c>
      <c r="GN18" s="123">
        <f>SUM(GN8:GN17)</f>
        <v>0</v>
      </c>
      <c r="GO18" s="141">
        <f>GO8</f>
        <v>0</v>
      </c>
      <c r="GP18" s="125">
        <f>GP8</f>
        <v>0</v>
      </c>
      <c r="GQ18" s="123">
        <f>GQ8</f>
        <v>0</v>
      </c>
      <c r="GR18" s="123">
        <f>SUM(GR8:GR17)</f>
        <v>78265.38399999999</v>
      </c>
      <c r="GS18" s="125">
        <f>SUM(GS8:GS17)</f>
        <v>34160.291</v>
      </c>
      <c r="GT18" s="163">
        <f t="shared" si="39"/>
        <v>-44105.09299999999</v>
      </c>
      <c r="GU18" s="183">
        <f t="shared" si="40"/>
        <v>43.64674298410138</v>
      </c>
      <c r="GV18" s="26"/>
      <c r="GW18" s="26"/>
      <c r="GX18" s="26"/>
      <c r="GY18" s="26"/>
      <c r="GZ18" s="26"/>
    </row>
    <row r="19" spans="2:208" ht="12.75">
      <c r="B19" s="78">
        <f>F18+J18+N18+U18</f>
        <v>69630.85</v>
      </c>
      <c r="C19" s="33"/>
      <c r="H19" s="43"/>
      <c r="I19" s="17"/>
      <c r="AD19" s="68"/>
      <c r="AI19" s="33"/>
      <c r="BG19" s="33"/>
      <c r="BU19" s="21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66"/>
      <c r="DH19" s="26"/>
      <c r="DI19" s="71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31"/>
      <c r="EQ19" s="26"/>
      <c r="ER19" s="26"/>
      <c r="ES19" s="26"/>
      <c r="ET19" s="26"/>
      <c r="EU19" s="65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66"/>
      <c r="FP19" s="26"/>
      <c r="FQ19" s="26"/>
      <c r="FR19" s="26"/>
      <c r="FS19" s="26"/>
      <c r="FT19" s="26"/>
      <c r="FU19" s="6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81"/>
      <c r="GS19" s="82"/>
      <c r="GT19" s="66"/>
      <c r="GU19" s="26"/>
      <c r="GV19" s="26"/>
      <c r="GW19" s="26"/>
      <c r="GX19" s="26"/>
      <c r="GY19" s="26"/>
      <c r="GZ19" s="26"/>
    </row>
    <row r="20" spans="2:208" ht="13.5" thickBot="1">
      <c r="B20" s="33"/>
      <c r="C20" s="33"/>
      <c r="F20" s="33"/>
      <c r="I20" s="14"/>
      <c r="O20">
        <v>2778.372</v>
      </c>
      <c r="P20" s="26"/>
      <c r="U20" s="78">
        <v>1665.465</v>
      </c>
      <c r="AD20" s="60"/>
      <c r="AV20" s="33"/>
      <c r="BD20">
        <v>951.306</v>
      </c>
      <c r="BG20" s="67"/>
      <c r="BS20">
        <v>28.071</v>
      </c>
      <c r="BZ20" s="33">
        <v>51.779</v>
      </c>
      <c r="CO20">
        <v>917.836</v>
      </c>
      <c r="DJ20">
        <v>3253.104</v>
      </c>
      <c r="EU20">
        <v>612.205</v>
      </c>
      <c r="EY20">
        <v>4238.175</v>
      </c>
      <c r="GR20" s="79"/>
      <c r="GS20" s="33"/>
      <c r="GV20" s="26"/>
      <c r="GW20" s="26"/>
      <c r="GX20" s="26"/>
      <c r="GY20" s="26"/>
      <c r="GZ20" s="26"/>
    </row>
    <row r="21" spans="9:202" ht="13.5" thickBot="1">
      <c r="I21" s="14"/>
      <c r="U21" s="79">
        <f>U18+U20</f>
        <v>2185.529</v>
      </c>
      <c r="BG21" s="14"/>
      <c r="BS21" s="6"/>
      <c r="BZ21" s="33"/>
      <c r="CH21">
        <v>852.02</v>
      </c>
      <c r="CZ21">
        <v>622.429</v>
      </c>
      <c r="DG21">
        <v>3539.669</v>
      </c>
      <c r="DJ21" s="80">
        <f>DJ20+DJ18</f>
        <v>3278.489</v>
      </c>
      <c r="DN21" s="33"/>
      <c r="EG21">
        <v>950.592</v>
      </c>
      <c r="EV21" s="14"/>
      <c r="FB21" s="33">
        <f>FB8+FB9+FB10+FB11+FB12+FB13+FB14+FB15+FB17+FB16</f>
        <v>1172.966</v>
      </c>
      <c r="FE21" s="64">
        <v>2926.639</v>
      </c>
      <c r="FU21" s="33"/>
      <c r="GR21" s="79"/>
      <c r="GS21" s="79"/>
      <c r="GT21" s="14"/>
    </row>
    <row r="22" spans="6:201" ht="12.75">
      <c r="F22" s="7"/>
      <c r="G22" s="7"/>
      <c r="H22" s="7"/>
      <c r="I22" s="14"/>
      <c r="U22" s="6"/>
      <c r="BZ22" s="33"/>
      <c r="DC22" s="6"/>
      <c r="EO22" s="14"/>
      <c r="EV22" s="6"/>
      <c r="GR22" s="33"/>
      <c r="GS22" s="14"/>
    </row>
    <row r="23" spans="9:202" ht="12.75">
      <c r="I23" s="14"/>
      <c r="BZ23" s="33"/>
      <c r="GR23" s="33"/>
      <c r="GS23" s="33"/>
      <c r="GT23" s="14"/>
    </row>
    <row r="24" spans="9:202" ht="12.75">
      <c r="I24" s="14"/>
      <c r="GS24" s="33"/>
      <c r="GT24" s="14"/>
    </row>
    <row r="25" ht="12.75">
      <c r="GR25" s="33"/>
    </row>
    <row r="26" spans="200:201" ht="12.75">
      <c r="GR26" s="33"/>
      <c r="GS26" s="33"/>
    </row>
  </sheetData>
  <sheetProtection/>
  <mergeCells count="42">
    <mergeCell ref="AB6:AE6"/>
    <mergeCell ref="AN6:AQ6"/>
    <mergeCell ref="AR6:AU6"/>
    <mergeCell ref="CR6:CU6"/>
    <mergeCell ref="J6:M6"/>
    <mergeCell ref="AL6:AM6"/>
    <mergeCell ref="GR6:GU6"/>
    <mergeCell ref="GT5:GU5"/>
    <mergeCell ref="B6:E6"/>
    <mergeCell ref="EO6:ER6"/>
    <mergeCell ref="CK6:CQ6"/>
    <mergeCell ref="N6:T6"/>
    <mergeCell ref="U6:AA6"/>
    <mergeCell ref="CV6:DB6"/>
    <mergeCell ref="EJ6:EM6"/>
    <mergeCell ref="BV6:CC6"/>
    <mergeCell ref="F6:I6"/>
    <mergeCell ref="FN6:FQ6"/>
    <mergeCell ref="DC6:DI6"/>
    <mergeCell ref="BG6:BJ6"/>
    <mergeCell ref="CD6:CJ6"/>
    <mergeCell ref="FJ6:FM6"/>
    <mergeCell ref="DJ6:DP6"/>
    <mergeCell ref="FB6:FG6"/>
    <mergeCell ref="BK6:BN6"/>
    <mergeCell ref="DQ6:EI6"/>
    <mergeCell ref="GP6:GQ6"/>
    <mergeCell ref="GN6:GO6"/>
    <mergeCell ref="FH6:FI6"/>
    <mergeCell ref="ET6:EW6"/>
    <mergeCell ref="EX6:FA6"/>
    <mergeCell ref="GF6:GI6"/>
    <mergeCell ref="GJ6:GM6"/>
    <mergeCell ref="FT6:FW6"/>
    <mergeCell ref="GB6:GE6"/>
    <mergeCell ref="FX6:GA6"/>
    <mergeCell ref="FR6:FS6"/>
    <mergeCell ref="AF6:AG6"/>
    <mergeCell ref="AJ6:AK6"/>
    <mergeCell ref="AH6:AI6"/>
    <mergeCell ref="AV6:BF6"/>
    <mergeCell ref="BO6:BU6"/>
  </mergeCells>
  <printOptions/>
  <pageMargins left="0.4330708661417323" right="0.4330708661417323" top="0.4330708661417323" bottom="0.4330708661417323" header="0" footer="0"/>
  <pageSetup fitToHeight="500" horizontalDpi="1200" verticalDpi="1200" orientation="landscape" paperSize="9" scale="95" r:id="rId1"/>
  <colBreaks count="9" manualBreakCount="9">
    <brk id="12" max="17" man="1"/>
    <brk id="34" max="17" man="1"/>
    <brk id="46" max="17" man="1"/>
    <brk id="66" max="17" man="1"/>
    <brk id="88" max="17" man="1"/>
    <brk id="106" max="17" man="1"/>
    <brk id="139" max="17" man="1"/>
    <brk id="154" max="17" man="1"/>
    <brk id="16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2024-04-26T05:34:17Z</cp:lastPrinted>
  <dcterms:created xsi:type="dcterms:W3CDTF">2017-02-16T07:47:27Z</dcterms:created>
  <dcterms:modified xsi:type="dcterms:W3CDTF">2024-04-26T05:35:10Z</dcterms:modified>
  <cp:category/>
  <cp:version/>
  <cp:contentType/>
  <cp:contentStatus/>
</cp:coreProperties>
</file>