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Админ\Desktop\СЕСІЇ комісії\68 позачергова сесія\Проекти рішень\2. Рішення Зміни до бюджету\"/>
    </mc:Choice>
  </mc:AlternateContent>
  <xr:revisionPtr revIDLastSave="0" documentId="13_ncr:1_{AFC6E306-A0EC-4D62-A5FC-3B9341252696}" xr6:coauthVersionLast="47" xr6:coauthVersionMax="47" xr10:uidLastSave="{00000000-0000-0000-0000-000000000000}"/>
  <bookViews>
    <workbookView xWindow="-120" yWindow="-120" windowWidth="29040" windowHeight="15720" xr2:uid="{00000000-000D-0000-FFFF-FFFF00000000}"/>
  </bookViews>
  <sheets>
    <sheet name="Лист1" sheetId="1" r:id="rId1"/>
  </sheets>
  <definedNames>
    <definedName name="_xlnm.Print_Area" localSheetId="0">Лист1!$A$1:$F$121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1" i="1" l="1"/>
  <c r="D65" i="1"/>
  <c r="D59" i="1"/>
  <c r="D42" i="1"/>
  <c r="D27" i="1"/>
  <c r="D25" i="1"/>
  <c r="D79" i="1"/>
  <c r="C83" i="1"/>
  <c r="D43" i="1"/>
  <c r="C39" i="1"/>
  <c r="D19" i="1"/>
  <c r="D18" i="1"/>
  <c r="D112" i="1"/>
  <c r="D108" i="1" s="1"/>
  <c r="D107" i="1"/>
  <c r="D102" i="1"/>
  <c r="D105" i="1"/>
  <c r="D88" i="1"/>
  <c r="C88" i="1" s="1"/>
  <c r="C82" i="1"/>
  <c r="D20" i="1"/>
  <c r="D85" i="1"/>
  <c r="C80" i="1"/>
  <c r="C84" i="1"/>
  <c r="C113" i="1"/>
  <c r="D38" i="1"/>
  <c r="D36" i="1"/>
  <c r="D35" i="1"/>
  <c r="D30" i="1" s="1"/>
  <c r="D16" i="1"/>
  <c r="D14" i="1" s="1"/>
  <c r="E45" i="1"/>
  <c r="E44" i="1" s="1"/>
  <c r="D13" i="1" l="1"/>
  <c r="E67" i="1"/>
  <c r="D75" i="1"/>
  <c r="C75" i="1" s="1"/>
  <c r="C78" i="1"/>
  <c r="D114" i="1"/>
  <c r="C114" i="1" s="1"/>
  <c r="C108" i="1"/>
  <c r="D99" i="1"/>
  <c r="D90" i="1"/>
  <c r="C90" i="1" s="1"/>
  <c r="C107" i="1"/>
  <c r="C106" i="1"/>
  <c r="C105" i="1"/>
  <c r="C104" i="1"/>
  <c r="C102" i="1"/>
  <c r="C77" i="1"/>
  <c r="C79" i="1"/>
  <c r="C81" i="1"/>
  <c r="C85" i="1"/>
  <c r="C86" i="1"/>
  <c r="C91" i="1"/>
  <c r="C92" i="1"/>
  <c r="C93" i="1"/>
  <c r="C94" i="1"/>
  <c r="C95" i="1"/>
  <c r="C96" i="1"/>
  <c r="C97" i="1"/>
  <c r="C98" i="1"/>
  <c r="C101" i="1"/>
  <c r="C103" i="1"/>
  <c r="C110" i="1"/>
  <c r="C111" i="1"/>
  <c r="C112" i="1"/>
  <c r="C116" i="1"/>
  <c r="C117" i="1"/>
  <c r="C76" i="1"/>
  <c r="E70" i="1"/>
  <c r="C70" i="1" s="1"/>
  <c r="C67" i="1"/>
  <c r="D64" i="1"/>
  <c r="D63" i="1" s="1"/>
  <c r="C63" i="1" s="1"/>
  <c r="D60" i="1"/>
  <c r="C60" i="1" s="1"/>
  <c r="D50" i="1"/>
  <c r="D58" i="1"/>
  <c r="D54" i="1"/>
  <c r="D52" i="1"/>
  <c r="C45" i="1"/>
  <c r="D40" i="1"/>
  <c r="C40" i="1" s="1"/>
  <c r="D26" i="1"/>
  <c r="D24" i="1"/>
  <c r="C24" i="1" s="1"/>
  <c r="D22" i="1"/>
  <c r="C22" i="1" s="1"/>
  <c r="C71" i="1"/>
  <c r="C69" i="1"/>
  <c r="C68" i="1"/>
  <c r="C65" i="1"/>
  <c r="C62" i="1"/>
  <c r="C61" i="1"/>
  <c r="C59" i="1"/>
  <c r="C58" i="1"/>
  <c r="C57" i="1"/>
  <c r="C56" i="1"/>
  <c r="C55" i="1"/>
  <c r="C52" i="1"/>
  <c r="C51" i="1"/>
  <c r="C48" i="1"/>
  <c r="C47" i="1"/>
  <c r="C46" i="1"/>
  <c r="C43" i="1"/>
  <c r="C42" i="1"/>
  <c r="C41" i="1"/>
  <c r="C38" i="1"/>
  <c r="C37" i="1"/>
  <c r="C36" i="1"/>
  <c r="C35" i="1"/>
  <c r="C34" i="1"/>
  <c r="C33" i="1"/>
  <c r="C32" i="1"/>
  <c r="C31" i="1"/>
  <c r="C30" i="1"/>
  <c r="C28" i="1"/>
  <c r="C27" i="1"/>
  <c r="C26" i="1"/>
  <c r="C25" i="1"/>
  <c r="C23" i="1"/>
  <c r="C20" i="1"/>
  <c r="C19" i="1"/>
  <c r="C18" i="1"/>
  <c r="C17" i="1"/>
  <c r="C16" i="1"/>
  <c r="C15" i="1"/>
  <c r="C14" i="1"/>
  <c r="D89" i="1" l="1"/>
  <c r="D87" i="1" s="1"/>
  <c r="C87" i="1" s="1"/>
  <c r="D53" i="1"/>
  <c r="C64" i="1"/>
  <c r="D29" i="1"/>
  <c r="C50" i="1"/>
  <c r="D49" i="1"/>
  <c r="E66" i="1"/>
  <c r="E49" i="1" s="1"/>
  <c r="E72" i="1" s="1"/>
  <c r="E119" i="1" s="1"/>
  <c r="C29" i="1"/>
  <c r="C99" i="1"/>
  <c r="D74" i="1"/>
  <c r="C89" i="1"/>
  <c r="D21" i="1"/>
  <c r="C21" i="1" s="1"/>
  <c r="C13" i="1"/>
  <c r="C53" i="1"/>
  <c r="C44" i="1"/>
  <c r="C54" i="1"/>
  <c r="D73" i="1" l="1"/>
  <c r="C73" i="1" s="1"/>
  <c r="C74" i="1"/>
  <c r="C66" i="1"/>
  <c r="C49" i="1"/>
  <c r="D12" i="1"/>
  <c r="D72" i="1" s="1"/>
  <c r="C72" i="1" l="1"/>
  <c r="D119" i="1"/>
  <c r="C119" i="1" s="1"/>
  <c r="C12" i="1"/>
</calcChain>
</file>

<file path=xl/sharedStrings.xml><?xml version="1.0" encoding="utf-8"?>
<sst xmlns="http://schemas.openxmlformats.org/spreadsheetml/2006/main" count="184" uniqueCount="178">
  <si>
    <t>1450200000</t>
  </si>
  <si>
    <t>(код бюджету)</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</si>
  <si>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</si>
  <si>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</si>
  <si>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</si>
  <si>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</si>
  <si>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</si>
  <si>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</si>
  <si>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</si>
  <si>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</si>
  <si>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10000000</t>
  </si>
  <si>
    <t>Податкові надходження</t>
  </si>
  <si>
    <t>11000000</t>
  </si>
  <si>
    <t>Податки на доходи, податки на прибуток, податки на збільшення ринкової вартості</t>
  </si>
  <si>
    <t>11010000</t>
  </si>
  <si>
    <t>Податок та збір на доходи фізичних осіб</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</si>
  <si>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</si>
  <si>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</si>
  <si>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</si>
  <si>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</si>
  <si>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</si>
  <si>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</si>
  <si>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11011300</t>
  </si>
  <si>
    <t>Податок на доходи фізичних осіб у вигляді мінімального податкового зобов`язання, що підлягає сплаті фізичними особами</t>
  </si>
  <si>
    <t>11020000</t>
  </si>
  <si>
    <t>Податок на прибуток підприємств</t>
  </si>
  <si>
    <t>11020200</t>
  </si>
  <si>
    <t>Податок на прибуток підприємств та фінансових установ комунальної власності</t>
  </si>
  <si>
    <t>14000000</t>
  </si>
  <si>
    <t>Внутрішні податки на товари та послуги</t>
  </si>
  <si>
    <t>14020000</t>
  </si>
  <si>
    <t>Акцизний податок з вироблених в Україні підакцизних товарів (продукції)</t>
  </si>
  <si>
    <t>14021900</t>
  </si>
  <si>
    <t>Пальне</t>
  </si>
  <si>
    <t>14030000</t>
  </si>
  <si>
    <t>Акцизний податок з ввезених на митну територію України підакцизних товарів (продукції)</t>
  </si>
  <si>
    <t>14031900</t>
  </si>
  <si>
    <t>14040000</t>
  </si>
  <si>
    <t>Акцизний податок з реалізації суб`єктами господарювання роздрібної торгівлі підакцизних товарів</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</si>
  <si>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</si>
  <si>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</si>
  <si>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</si>
  <si>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</si>
  <si>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18000000</t>
  </si>
  <si>
    <t>Місцеві податки та збори, що сплачуються (перераховуються) згідно з Податковим кодексом України</t>
  </si>
  <si>
    <t>18010000</t>
  </si>
  <si>
    <t>Податок на майно</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</si>
  <si>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</si>
  <si>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</si>
  <si>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</si>
  <si>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</si>
  <si>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</si>
  <si>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</si>
  <si>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</si>
  <si>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</si>
  <si>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</si>
  <si>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</si>
  <si>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</si>
  <si>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</si>
  <si>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</si>
  <si>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</si>
  <si>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</si>
  <si>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</si>
  <si>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18050000</t>
  </si>
  <si>
    <t>Єдиний податок</t>
  </si>
  <si>
    <t>18050300</t>
  </si>
  <si>
    <t>Єдиний податок з юридичних осіб</t>
  </si>
  <si>
    <t>18050400</t>
  </si>
  <si>
    <t>Єдиний податок з фізичних осіб</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</si>
  <si>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</si>
  <si>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</si>
  <si>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19000000</t>
  </si>
  <si>
    <t>Інші податки та збори</t>
  </si>
  <si>
    <t>19010000</t>
  </si>
  <si>
    <t>Екологічний податок</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</si>
  <si>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</si>
  <si>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</si>
  <si>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</si>
  <si>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</si>
  <si>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</si>
  <si>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</si>
  <si>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20000000</t>
  </si>
  <si>
    <t>Неподаткові надходження</t>
  </si>
  <si>
    <t>21000000</t>
  </si>
  <si>
    <t>Доходи від власності та підприємницької діяльності</t>
  </si>
  <si>
    <t>21080000</t>
  </si>
  <si>
    <t>Інші надходження</t>
  </si>
  <si>
    <t>21081100</t>
  </si>
  <si>
    <t>Адміністративні штрафи та інші санкції</t>
  </si>
  <si>
    <t>22000000</t>
  </si>
  <si>
    <t>Адміністративні збори та платежі, доходи від некомерційної господарської діяльності</t>
  </si>
  <si>
    <t>22010000</t>
  </si>
  <si>
    <t>Плата за надання адміністративних послуг</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</si>
  <si>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</si>
  <si>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</si>
  <si>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</si>
  <si>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</si>
  <si>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</si>
  <si>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</si>
  <si>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22080000</t>
  </si>
  <si>
    <t>Надходження від орендної плати за користування єдиним майновим комплексом та іншим державним майном</t>
  </si>
  <si>
    <t>22080400</t>
  </si>
  <si>
    <t>Надходження від орендної плати за користування майновим комплексом та іншим майном, що перебуває в комунальній власності</t>
  </si>
  <si>
    <t>22090000</t>
  </si>
  <si>
    <t>Державне мито</t>
  </si>
  <si>
    <t>22090100</t>
  </si>
  <si>
    <t>Державне мито, що сплачується за місцем розгляду та оформлення документів, у тому числі за оформлення документів на спадщину і дарування</t>
  </si>
  <si>
    <t>22090400</t>
  </si>
  <si>
    <t>Державне мито, пов`язане з видачею та оформленням закордонних паспортів (посвідок) та паспортів громадян України</t>
  </si>
  <si>
    <t>24000000</t>
  </si>
  <si>
    <t>Інші неподаткові надходження</t>
  </si>
  <si>
    <t>24060000</t>
  </si>
  <si>
    <t>24060300</t>
  </si>
  <si>
    <t>25000000</t>
  </si>
  <si>
    <t>Власні надходження бюджетних установ</t>
  </si>
  <si>
    <t>25010000</t>
  </si>
  <si>
    <t>Надходження від плати за послуги, що надаються бюджетними установами згідно із законодавством</t>
  </si>
  <si>
    <t>25010100</t>
  </si>
  <si>
    <t>Плата за послуги, що надаються бюджетними установами згідно з їх основною діяльністю</t>
  </si>
  <si>
    <t>25010300</t>
  </si>
  <si>
    <t>Плата за оренду майна бюджетних установ, що здійснюється відповідно до Закону України `Про оренду державного та комунального майна`</t>
  </si>
  <si>
    <t>25020000</t>
  </si>
  <si>
    <t>Інші джерела власних надходжень бюджетних установ</t>
  </si>
  <si>
    <t>25020200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</si>
  <si>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</si>
  <si>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Усього доходів (без урахування міжбюджетних трансфертів)</t>
  </si>
  <si>
    <t>Разом доходів</t>
  </si>
  <si>
    <t>X</t>
  </si>
  <si>
    <t>до рішення міської ради</t>
  </si>
  <si>
    <t xml:space="preserve">Офіційні трансферти </t>
  </si>
  <si>
    <t>Від органів державного управління</t>
  </si>
  <si>
    <t>Дотації з державного бюджету місцевим бюджетам</t>
  </si>
  <si>
    <t>Базова дотація</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</si>
  <si>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</si>
  <si>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Субвенції  з державного бюджету місцевим бюджетам</t>
  </si>
  <si>
    <t>Освітня субвенція з державного бюджету місцевим бюджетам</t>
  </si>
  <si>
    <t>Дотації з місцевих бюджетів іншим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</si>
  <si>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</si>
  <si>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субвенції з місцевого бюджету</t>
  </si>
  <si>
    <t>в тому числі:</t>
  </si>
  <si>
    <t>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 та дітям з інвалідністю, інвалідність яких пов'язана з Чорнобильською катострофою</t>
  </si>
  <si>
    <t>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t>
  </si>
  <si>
    <t>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адміністраціїї, Миколаївської обласної ради, Комунального підприємтсва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м.Миколаїв, вул.Адміральська,22</t>
  </si>
  <si>
    <t xml:space="preserve">субвенція  з обласного  бюджету  місцевим бюджетам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безвісті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м.Миколаїв, вул.Адміральська,22 </t>
  </si>
  <si>
    <t>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</si>
  <si>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</si>
  <si>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</si>
  <si>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субвенція з бюджету Інгульської  сільської територіальної громади до бюджету Баштанської міської територіальної громади на забезпечення надання соціальних послуг населенню (перебування осіб у відділені стаціонарного догляду для постійного або тимчасового проживання Центру надання соціальних послуг Баштанської міської ради)</t>
  </si>
  <si>
    <t xml:space="preserve">субвенція з бюджету Інгульської сільської територіальної громади до бюджету Баштанської міської територіальної громади на утримання Баштанського інклюзивно-ресурсного центру </t>
  </si>
  <si>
    <t>субвенція з бюджету Привільненської сільської територіальної громади  до бюджету Баштанської міської територіальної громади для надання послуг із збереження архівних фондів Трудовим архівом Баштанської міської ради</t>
  </si>
  <si>
    <t>субвенція з бюджету Привільненської сільської територіальної громади  до бюджету Баштанської міської територіальної громади для надання медичних послуг населенню територіальної громади комунальним некомерційним підприємством "Центр первинної медико-санітарної допомоги" Баштанської міської ради Миколаївської області</t>
  </si>
  <si>
    <t>субвенція з бюджету Привільненської сільської територіальної громади до бюджету Баштанської міської територіальної громади на надання медичних послуг населенню Привільненської сільської територіальної громади КНП "Баштанська багатопрофільна лікарня" Баштанської міської ради Миколаївської області</t>
  </si>
  <si>
    <t>субвенція з бюджету Інгульської сільської територіальної громади до бюджету Баштанської міської територіальної громади на надання соціальних послуг комунальною установою "Центр надання соціальних послуг Баштанської міської ради" за обслуговування осіб Інгульської територіальної громади</t>
  </si>
  <si>
    <t>субвенція з бюджету Інгульської сільської територіальної громади до бюджету Баштанської міської територіальної громади на надання послуг із збереження архівних фондів Трудовим архівом Баштанської міської ради</t>
  </si>
  <si>
    <t>субвенція з бюджету Інгульської сільської територіальної громади до бюджету Баштанської міської територіальної громади на надання медичних послуг населенню Інгульської сільської територіальної  громади комунальним некомерційним підприємством "Центр первинної медико-санітарної допомоги" Баштанської міської ради Миколаївської області</t>
  </si>
  <si>
    <t>субвенція з бюджету Інгульської сільської територіальної громади до бюджету Баштанської міської територіальної громади на надання медичних послуг населенню Інгульської сільської територіальної громади КНП "Баштанська багатопрофільна лікарня" Баштанської міської ради Миколаївської області</t>
  </si>
  <si>
    <t>субвенція з бюджету Інгульської сільської територіальної громади до бюджету Баштанської міської територіальної громади на надання послуг  мистецької освіти комунальною установою "Баштанська дитяча музична школа" на території Інгульської сільської  територіальної громади</t>
  </si>
  <si>
    <t>субвенція з бюджету Володимирівської сільської територіальної громади до бюджету Баштанської міської територіальної громади для надання послуг комунальною установою "Центр професійного розвитку педагогічних працівників Баштанської міської ради Баштанського району Миколаївської області"</t>
  </si>
  <si>
    <t xml:space="preserve">Обласний бюджет Миколаївської області </t>
  </si>
  <si>
    <t>Привільненська сільська територіальна громада</t>
  </si>
  <si>
    <t>Додаткова дотація з державного бюджету місцевим бюджетам на функціонування територій, на яких ведуться бойові дії</t>
  </si>
  <si>
    <t xml:space="preserve">Заступник міського голови з питань діяльності виконавчих органів ради                                                                                 </t>
  </si>
  <si>
    <t>Володимирівська сільська територіальна громада</t>
  </si>
  <si>
    <t xml:space="preserve">Інгульська сільcька територіальна громада </t>
  </si>
  <si>
    <t>субвенція з бюджету Привільненської сільської територіальної громади до бюджету Баштанської міської територіальної громади на надання  послуг комунальною установою "Центр надання соціальних послуг Баштанської міської ради" (відшкодування адміністративних витрат за обслуговування осіб на території Привільненської сільської ради фахівцем із супроводу ветеранів війни і демобілізованих осіб)</t>
  </si>
  <si>
    <t>Додаток 1.1</t>
  </si>
  <si>
    <t xml:space="preserve">                   Уточнений обсяг доходів</t>
  </si>
  <si>
    <t>бюджету Баштанської міської територіальної громади на 2026 рік</t>
  </si>
  <si>
    <t>Субвенція з державного бюджету місцевим бюджетам на забезпечення харчуванням учнів закладів загальної середньої освіти</t>
  </si>
  <si>
    <t xml:space="preserve">Субвенція з державного бюджету місцевим бюджетам на здійснення доплат педагогічним працівникам закладів загальної середньої освіти        </t>
  </si>
  <si>
    <t>Субвенції з місцевих бюджетів іншим місцевим бюджетам</t>
  </si>
  <si>
    <t>Субвенція з місцевого бюджету на здійснення переданих видатків у сфері освіти за рахунок коштів освітньої субвенції</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</si>
  <si>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</si>
  <si>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 xml:space="preserve">Субвенція з державного бюджету місцевим бюджетам на надання державної підтримки особам з особливими освітніми потребами                       </t>
  </si>
  <si>
    <t>Транспортний податок з фізичних осіб</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</si>
  <si>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</si>
  <si>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Світлана ЄВДОЩЕНКО</t>
  </si>
  <si>
    <t>від 03 липня 2026р.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</si>
</sst>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quot;-&quot;"/>
    <numFmt numFmtId="165" formatCode="#,##0.00_ ;\-#,##0.00\ "/>
    <numFmt numFmtId="166" formatCode="#,##0;\-#,##0;#,&quot;-&quot;"/>
  </numFmts>
  <fonts count="15" x14ac:knownFonts="1">
    <font>
      <sz val="10"/>
      <color theme="1"/>
      <name val="Calibri"/>
      <family val="2"/>
      <charset val="204"/>
      <scheme val="minor"/>
    </font>
    <font>
      <b/>
      <sz val="10"/>
      <color theme="1"/>
      <name val="Calibri"/>
      <family val="2"/>
      <charset val="204"/>
      <scheme val="minor"/>
    </font>
    <font>
      <b/>
      <sz val="10"/>
      <color theme="1"/>
      <name val="Times New Roman"/>
      <family val="1"/>
      <charset val="204"/>
    </font>
    <font>
      <b/>
      <sz val="12"/>
      <name val="Times New Roman"/>
      <family val="1"/>
      <charset val="204"/>
    </font>
    <font>
      <sz val="12"/>
      <name val="Times New Roman"/>
      <family val="1"/>
      <charset val="204"/>
    </font>
    <font>
      <b/>
      <i/>
      <sz val="12"/>
      <name val="Times New Roman"/>
      <family val="1"/>
      <charset val="204"/>
    </font>
    <font>
      <sz val="12"/>
      <color theme="1"/>
      <name val="Times New Roman"/>
      <family val="1"/>
      <charset val="204"/>
    </font>
    <font>
      <b/>
      <sz val="12"/>
      <color theme="1"/>
      <name val="Times New Roman"/>
      <family val="1"/>
      <charset val="204"/>
    </font>
    <font>
      <b/>
      <u/>
      <sz val="12"/>
      <color theme="1"/>
      <name val="Times New Roman"/>
      <family val="1"/>
      <charset val="204"/>
    </font>
    <font>
      <sz val="10"/>
      <name val="Arial Cyr"/>
      <charset val="204"/>
    </font>
    <font>
      <sz val="12"/>
      <color indexed="8"/>
      <name val="Times New Roman"/>
      <family val="1"/>
      <charset val="204"/>
    </font>
    <font>
      <b/>
      <sz val="16"/>
      <name val="Times New Roman"/>
      <family val="1"/>
      <charset val="204"/>
    </font>
    <font>
      <b/>
      <sz val="12"/>
      <color rgb="FF000000"/>
      <name val="Times New Roman"/>
      <family val="1"/>
      <charset val="204"/>
    </font>
    <font>
      <sz val="12"/>
      <color rgb="FF000000"/>
      <name val="Times New Roman"/>
      <family val="1"/>
      <charset val="204"/>
    </font>
    <font>
      <sz val="12"/>
      <color rgb="FF212529"/>
      <name val="Times New Roman"/>
      <family val="1"/>
      <charset val="204"/>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9" fillId="0" borderId="0"/>
  </cellStyleXfs>
  <cellXfs count="74">
    <xf numFmtId="0" fontId="0" fillId="0" borderId="0" xfId="0"/>
    <xf numFmtId="0" fontId="1" fillId="3" borderId="1" xfId="0" applyFont="1" applyFill="1" applyBorder="1" applyAlignment="1">
      <alignment vertical="center" wrapText="1"/>
    </xf>
    <xf numFmtId="0" fontId="3" fillId="0" borderId="1" xfId="0" applyFont="1" applyFill="1" applyBorder="1" applyAlignment="1">
      <alignment vertical="top" wrapText="1"/>
    </xf>
    <xf numFmtId="0" fontId="3" fillId="0" borderId="1" xfId="0" applyFont="1" applyFill="1" applyBorder="1" applyAlignment="1">
      <alignment horizontal="justify" vertical="top" wrapText="1"/>
    </xf>
    <xf numFmtId="0" fontId="4" fillId="0" borderId="1" xfId="0" applyFont="1" applyFill="1" applyBorder="1" applyAlignment="1">
      <alignmen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5" fillId="0" borderId="1" xfId="0" applyFont="1" applyFill="1" applyBorder="1" applyAlignment="1">
      <alignment horizontal="justify" vertical="top" wrapText="1"/>
    </xf>
    <xf numFmtId="0" fontId="6" fillId="0" borderId="1" xfId="0" applyFont="1" applyBorder="1" applyAlignment="1">
      <alignment horizontal="center" vertical="center" wrapText="1"/>
    </xf>
    <xf numFmtId="164" fontId="7" fillId="2" borderId="1" xfId="0" applyNumberFormat="1" applyFont="1" applyFill="1" applyBorder="1" applyAlignment="1">
      <alignment horizontal="right" vertical="center"/>
    </xf>
    <xf numFmtId="164" fontId="7" fillId="0" borderId="1" xfId="0" applyNumberFormat="1" applyFont="1" applyBorder="1" applyAlignment="1">
      <alignment horizontal="right" vertical="center"/>
    </xf>
    <xf numFmtId="164" fontId="6" fillId="0" borderId="1" xfId="0" applyNumberFormat="1" applyFont="1" applyBorder="1" applyAlignment="1">
      <alignment horizontal="right" vertical="center"/>
    </xf>
    <xf numFmtId="0" fontId="7" fillId="2" borderId="1" xfId="0" applyFont="1" applyFill="1" applyBorder="1" applyAlignment="1">
      <alignment vertical="center" wrapText="1"/>
    </xf>
    <xf numFmtId="0" fontId="6" fillId="0" borderId="0" xfId="0" applyFont="1"/>
    <xf numFmtId="0" fontId="8" fillId="0" borderId="0" xfId="0" quotePrefix="1" applyFont="1" applyAlignment="1">
      <alignment horizontal="center"/>
    </xf>
    <xf numFmtId="0" fontId="6" fillId="0" borderId="0" xfId="0" applyFont="1" applyAlignment="1">
      <alignment horizontal="right"/>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7" fillId="0" borderId="1" xfId="0" applyFont="1" applyBorder="1" applyAlignment="1">
      <alignment horizontal="center" vertical="top" wrapText="1"/>
    </xf>
    <xf numFmtId="0" fontId="7" fillId="0" borderId="1" xfId="0" quotePrefix="1" applyFont="1" applyBorder="1" applyAlignment="1">
      <alignment vertical="top" wrapText="1"/>
    </xf>
    <xf numFmtId="164" fontId="7" fillId="0" borderId="1" xfId="0" applyNumberFormat="1" applyFont="1" applyBorder="1" applyAlignment="1">
      <alignment horizontal="right" vertical="top"/>
    </xf>
    <xf numFmtId="0" fontId="6" fillId="0" borderId="1" xfId="0" applyFont="1" applyBorder="1" applyAlignment="1">
      <alignment horizontal="center" vertical="top" wrapText="1"/>
    </xf>
    <xf numFmtId="0" fontId="6" fillId="0" borderId="1" xfId="0" quotePrefix="1" applyFont="1" applyBorder="1" applyAlignment="1">
      <alignment vertical="top" wrapText="1"/>
    </xf>
    <xf numFmtId="164" fontId="6" fillId="0" borderId="1" xfId="0" applyNumberFormat="1" applyFont="1" applyBorder="1" applyAlignment="1">
      <alignment horizontal="right" vertical="top"/>
    </xf>
    <xf numFmtId="0" fontId="4" fillId="0" borderId="0" xfId="0" applyFont="1" applyAlignment="1">
      <alignment horizontal="left" vertical="top" wrapText="1"/>
    </xf>
    <xf numFmtId="0" fontId="5" fillId="0" borderId="1" xfId="0" applyFont="1" applyFill="1" applyBorder="1" applyAlignment="1">
      <alignment horizontal="right" vertical="top" wrapText="1"/>
    </xf>
    <xf numFmtId="0" fontId="5" fillId="0" borderId="1" xfId="0" applyFont="1" applyFill="1" applyBorder="1" applyAlignment="1">
      <alignment horizontal="left" vertical="top" wrapText="1"/>
    </xf>
    <xf numFmtId="0" fontId="3" fillId="0" borderId="1" xfId="0" applyFont="1" applyFill="1" applyBorder="1" applyAlignment="1">
      <alignment horizontal="right" vertical="top" wrapText="1"/>
    </xf>
    <xf numFmtId="0" fontId="3" fillId="0" borderId="1" xfId="0" applyFont="1" applyFill="1" applyBorder="1" applyAlignment="1">
      <alignment horizontal="left" vertical="top" wrapText="1"/>
    </xf>
    <xf numFmtId="0" fontId="4" fillId="0" borderId="1" xfId="0" applyFont="1" applyBorder="1" applyAlignment="1">
      <alignment vertical="top"/>
    </xf>
    <xf numFmtId="0" fontId="4" fillId="0" borderId="2" xfId="0" applyFont="1" applyBorder="1" applyAlignment="1">
      <alignment vertical="top"/>
    </xf>
    <xf numFmtId="0" fontId="4" fillId="0" borderId="2" xfId="0" applyFont="1" applyBorder="1" applyAlignment="1">
      <alignment vertical="top" wrapText="1"/>
    </xf>
    <xf numFmtId="0" fontId="4" fillId="0" borderId="1" xfId="0" applyFont="1" applyBorder="1" applyAlignment="1">
      <alignment vertical="top" wrapText="1"/>
    </xf>
    <xf numFmtId="0" fontId="4" fillId="0" borderId="0" xfId="1" applyFont="1" applyFill="1" applyBorder="1" applyAlignment="1">
      <alignment horizontal="justify" vertical="top" wrapText="1"/>
    </xf>
    <xf numFmtId="0" fontId="4" fillId="0" borderId="1" xfId="1" applyFont="1" applyFill="1" applyBorder="1" applyAlignment="1">
      <alignment horizontal="justify" vertical="top" wrapText="1"/>
    </xf>
    <xf numFmtId="0" fontId="4" fillId="0" borderId="0" xfId="1" applyNumberFormat="1" applyFont="1" applyFill="1" applyBorder="1" applyAlignment="1">
      <alignment horizontal="justify" vertical="top" wrapText="1"/>
    </xf>
    <xf numFmtId="49" fontId="10" fillId="0" borderId="1" xfId="0" applyNumberFormat="1" applyFont="1" applyFill="1" applyBorder="1" applyAlignment="1">
      <alignment horizontal="justify" vertical="top" wrapText="1"/>
    </xf>
    <xf numFmtId="49" fontId="10" fillId="0" borderId="0" xfId="0" applyNumberFormat="1" applyFont="1" applyFill="1" applyBorder="1" applyAlignment="1">
      <alignment horizontal="justify" vertical="top" wrapText="1"/>
    </xf>
    <xf numFmtId="0" fontId="4" fillId="0" borderId="1" xfId="1" applyNumberFormat="1" applyFont="1" applyFill="1" applyBorder="1" applyAlignment="1">
      <alignment horizontal="justify" vertical="top" wrapText="1"/>
    </xf>
    <xf numFmtId="0" fontId="6" fillId="0" borderId="1" xfId="0" applyFont="1" applyBorder="1" applyAlignment="1">
      <alignment vertical="top" wrapText="1"/>
    </xf>
    <xf numFmtId="0" fontId="7" fillId="2" borderId="1" xfId="0" applyFont="1" applyFill="1" applyBorder="1" applyAlignment="1">
      <alignment horizontal="center" vertical="center" wrapText="1"/>
    </xf>
    <xf numFmtId="164" fontId="6" fillId="3" borderId="1" xfId="0" applyNumberFormat="1" applyFont="1" applyFill="1" applyBorder="1" applyAlignment="1">
      <alignment horizontal="right" vertical="top"/>
    </xf>
    <xf numFmtId="164" fontId="6" fillId="3" borderId="1" xfId="0" applyNumberFormat="1" applyFont="1" applyFill="1" applyBorder="1" applyAlignment="1">
      <alignment horizontal="right" vertical="center"/>
    </xf>
    <xf numFmtId="165" fontId="0" fillId="0" borderId="0" xfId="0" applyNumberFormat="1"/>
    <xf numFmtId="0" fontId="3" fillId="0" borderId="1" xfId="1" applyNumberFormat="1" applyFont="1" applyFill="1" applyBorder="1" applyAlignment="1">
      <alignment horizontal="justify" vertical="top" wrapText="1"/>
    </xf>
    <xf numFmtId="0" fontId="3" fillId="0" borderId="2" xfId="0" applyFont="1" applyBorder="1" applyAlignment="1">
      <alignment vertical="top" wrapText="1"/>
    </xf>
    <xf numFmtId="0" fontId="4" fillId="0" borderId="1" xfId="0" applyFont="1" applyBorder="1" applyAlignment="1">
      <alignment horizontal="left" vertical="top" wrapText="1"/>
    </xf>
    <xf numFmtId="0" fontId="7" fillId="0" borderId="0" xfId="0" applyFont="1" applyAlignment="1"/>
    <xf numFmtId="0" fontId="2" fillId="0" borderId="0" xfId="0" applyFont="1"/>
    <xf numFmtId="0" fontId="6" fillId="0" borderId="1" xfId="0" applyFont="1" applyFill="1" applyBorder="1" applyAlignment="1">
      <alignment horizontal="center" vertical="center" wrapText="1"/>
    </xf>
    <xf numFmtId="164" fontId="7" fillId="0" borderId="1" xfId="0" applyNumberFormat="1" applyFont="1" applyFill="1" applyBorder="1" applyAlignment="1">
      <alignment horizontal="right" vertical="top"/>
    </xf>
    <xf numFmtId="164" fontId="6" fillId="0" borderId="1" xfId="0" applyNumberFormat="1" applyFont="1" applyFill="1" applyBorder="1" applyAlignment="1">
      <alignment horizontal="right" vertical="top"/>
    </xf>
    <xf numFmtId="0" fontId="7" fillId="4" borderId="1" xfId="0" applyFont="1" applyFill="1" applyBorder="1" applyAlignment="1">
      <alignment vertical="top" wrapText="1"/>
    </xf>
    <xf numFmtId="164" fontId="7" fillId="4" borderId="1" xfId="0" applyNumberFormat="1" applyFont="1" applyFill="1" applyBorder="1" applyAlignment="1">
      <alignment horizontal="right" vertical="center"/>
    </xf>
    <xf numFmtId="0" fontId="11" fillId="0" borderId="0" xfId="0" applyFont="1" applyFill="1" applyAlignment="1">
      <alignment horizontal="center" vertical="center"/>
    </xf>
    <xf numFmtId="0" fontId="4" fillId="0" borderId="3" xfId="0" applyFont="1" applyFill="1" applyBorder="1" applyAlignment="1">
      <alignment horizontal="justify" vertical="top" wrapText="1"/>
    </xf>
    <xf numFmtId="166" fontId="6" fillId="0" borderId="1" xfId="0" applyNumberFormat="1" applyFont="1" applyFill="1" applyBorder="1" applyAlignment="1">
      <alignment horizontal="right" vertical="top"/>
    </xf>
    <xf numFmtId="166" fontId="6" fillId="3" borderId="1" xfId="0" applyNumberFormat="1" applyFont="1" applyFill="1" applyBorder="1" applyAlignment="1">
      <alignment horizontal="right" vertical="top"/>
    </xf>
    <xf numFmtId="166" fontId="7" fillId="0" borderId="1" xfId="0" applyNumberFormat="1" applyFont="1" applyFill="1" applyBorder="1" applyAlignment="1">
      <alignment horizontal="right" vertical="top"/>
    </xf>
    <xf numFmtId="166" fontId="7" fillId="3" borderId="1" xfId="0" applyNumberFormat="1" applyFont="1" applyFill="1" applyBorder="1" applyAlignment="1">
      <alignment horizontal="right" vertical="top"/>
    </xf>
    <xf numFmtId="0" fontId="3" fillId="0" borderId="1" xfId="0" applyFont="1" applyBorder="1" applyAlignment="1">
      <alignment vertical="top"/>
    </xf>
    <xf numFmtId="0" fontId="12" fillId="0" borderId="1" xfId="0" applyFont="1" applyBorder="1" applyAlignment="1">
      <alignment vertical="top" wrapText="1"/>
    </xf>
    <xf numFmtId="0" fontId="13" fillId="0" borderId="1" xfId="0" applyFont="1" applyBorder="1" applyAlignment="1">
      <alignment vertical="top" wrapText="1"/>
    </xf>
    <xf numFmtId="166" fontId="6" fillId="3" borderId="1" xfId="0" applyNumberFormat="1" applyFont="1" applyFill="1" applyBorder="1" applyAlignment="1">
      <alignment horizontal="right" vertical="center"/>
    </xf>
    <xf numFmtId="166" fontId="7" fillId="2" borderId="1" xfId="0" applyNumberFormat="1" applyFont="1" applyFill="1" applyBorder="1" applyAlignment="1">
      <alignment horizontal="right" vertical="center"/>
    </xf>
    <xf numFmtId="166" fontId="7" fillId="4" borderId="1" xfId="0" applyNumberFormat="1" applyFont="1" applyFill="1" applyBorder="1" applyAlignment="1">
      <alignment horizontal="right" vertical="top"/>
    </xf>
    <xf numFmtId="0" fontId="4" fillId="0" borderId="0" xfId="0" applyFont="1" applyAlignment="1">
      <alignment vertical="top" wrapText="1"/>
    </xf>
    <xf numFmtId="0" fontId="6" fillId="0" borderId="1" xfId="0" applyFont="1" applyBorder="1"/>
    <xf numFmtId="0" fontId="6" fillId="0" borderId="1" xfId="0" applyFont="1" applyBorder="1" applyAlignment="1">
      <alignment horizontal="center"/>
    </xf>
    <xf numFmtId="0" fontId="14" fillId="0" borderId="1" xfId="0" applyFont="1" applyBorder="1" applyAlignment="1">
      <alignment vertical="top" wrapText="1"/>
    </xf>
    <xf numFmtId="0" fontId="6" fillId="3" borderId="1" xfId="0" applyFont="1" applyFill="1" applyBorder="1" applyAlignment="1">
      <alignment vertical="top" wrapText="1"/>
    </xf>
    <xf numFmtId="0" fontId="11" fillId="0" borderId="0" xfId="0" applyFont="1" applyFill="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cellXfs>
  <cellStyles count="2">
    <cellStyle name="Звичайний 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1"/>
  <sheetViews>
    <sheetView tabSelected="1" view="pageBreakPreview" topLeftCell="A103" zoomScaleNormal="100" zoomScaleSheetLayoutView="100" workbookViewId="0">
      <selection activeCell="D3" sqref="D3"/>
    </sheetView>
  </sheetViews>
  <sheetFormatPr defaultRowHeight="12.75" x14ac:dyDescent="0.2"/>
  <cols>
    <col min="1" max="1" width="14.85546875" customWidth="1"/>
    <col min="2" max="2" width="53" customWidth="1"/>
    <col min="3" max="3" width="18.85546875" customWidth="1"/>
    <col min="4" max="4" width="18.42578125" customWidth="1"/>
    <col min="5" max="6" width="15.7109375" customWidth="1"/>
    <col min="8" max="8" width="11.7109375" bestFit="1" customWidth="1"/>
  </cols>
  <sheetData>
    <row r="1" spans="1:6" ht="15.75" x14ac:dyDescent="0.25">
      <c r="D1" s="13" t="s">
        <v>165</v>
      </c>
      <c r="E1" s="13"/>
    </row>
    <row r="2" spans="1:6" ht="15.75" x14ac:dyDescent="0.25">
      <c r="D2" s="13" t="s">
        <v>128</v>
      </c>
      <c r="E2" s="13"/>
    </row>
    <row r="3" spans="1:6" ht="15.75" x14ac:dyDescent="0.25">
      <c r="D3" s="13" t="s">
        <v>177</v>
      </c>
      <c r="E3" s="13"/>
    </row>
    <row r="4" spans="1:6" ht="20.25" x14ac:dyDescent="0.2">
      <c r="A4" s="71" t="s">
        <v>166</v>
      </c>
      <c r="B4" s="71"/>
      <c r="C4" s="71"/>
      <c r="D4" s="71"/>
      <c r="E4" s="54"/>
      <c r="F4" s="54"/>
    </row>
    <row r="5" spans="1:6" ht="25.5" customHeight="1" x14ac:dyDescent="0.2">
      <c r="A5" s="71" t="s">
        <v>167</v>
      </c>
      <c r="B5" s="71"/>
      <c r="C5" s="71"/>
      <c r="D5" s="71"/>
      <c r="E5" s="71"/>
      <c r="F5" s="71"/>
    </row>
    <row r="6" spans="1:6" ht="15.75" x14ac:dyDescent="0.25">
      <c r="A6" s="14" t="s">
        <v>0</v>
      </c>
      <c r="B6" s="13"/>
      <c r="C6" s="13"/>
      <c r="D6" s="13"/>
      <c r="E6" s="13"/>
      <c r="F6" s="13"/>
    </row>
    <row r="7" spans="1:6" ht="15.75" x14ac:dyDescent="0.25">
      <c r="A7" s="13" t="s">
        <v>1</v>
      </c>
      <c r="B7" s="13"/>
      <c r="C7" s="13"/>
      <c r="D7" s="13"/>
      <c r="E7" s="13"/>
      <c r="F7" s="15" t="s">
        <v>2</v>
      </c>
    </row>
    <row r="8" spans="1:6" ht="15.75" x14ac:dyDescent="0.2">
      <c r="A8" s="72" t="s">
        <v>3</v>
      </c>
      <c r="B8" s="72" t="s">
        <v>4</v>
      </c>
      <c r="C8" s="73" t="s">
        <v>5</v>
      </c>
      <c r="D8" s="72" t="s">
        <v>6</v>
      </c>
      <c r="E8" s="72" t="s">
        <v>7</v>
      </c>
      <c r="F8" s="72"/>
    </row>
    <row r="9" spans="1:6" x14ac:dyDescent="0.2">
      <c r="A9" s="72"/>
      <c r="B9" s="72"/>
      <c r="C9" s="73"/>
      <c r="D9" s="72"/>
      <c r="E9" s="72" t="s">
        <v>8</v>
      </c>
      <c r="F9" s="72" t="s">
        <v>9</v>
      </c>
    </row>
    <row r="10" spans="1:6" ht="38.25" customHeight="1" x14ac:dyDescent="0.2">
      <c r="A10" s="72"/>
      <c r="B10" s="72"/>
      <c r="C10" s="73"/>
      <c r="D10" s="72"/>
      <c r="E10" s="72"/>
      <c r="F10" s="72"/>
    </row>
    <row r="11" spans="1:6" ht="15.75" x14ac:dyDescent="0.2">
      <c r="A11" s="8">
        <v>1</v>
      </c>
      <c r="B11" s="8">
        <v>2</v>
      </c>
      <c r="C11" s="49">
        <v>3</v>
      </c>
      <c r="D11" s="8">
        <v>4</v>
      </c>
      <c r="E11" s="8">
        <v>5</v>
      </c>
      <c r="F11" s="8">
        <v>6</v>
      </c>
    </row>
    <row r="12" spans="1:6" ht="15.75" x14ac:dyDescent="0.2">
      <c r="A12" s="18" t="s">
        <v>10</v>
      </c>
      <c r="B12" s="19" t="s">
        <v>11</v>
      </c>
      <c r="C12" s="50">
        <f t="shared" ref="C12:C44" si="0">D12 + E12</f>
        <v>223382755</v>
      </c>
      <c r="D12" s="20">
        <f>D13+D21+D29</f>
        <v>223307755</v>
      </c>
      <c r="E12" s="20">
        <v>75000</v>
      </c>
      <c r="F12" s="10">
        <v>0</v>
      </c>
    </row>
    <row r="13" spans="1:6" ht="37.5" customHeight="1" x14ac:dyDescent="0.2">
      <c r="A13" s="18" t="s">
        <v>12</v>
      </c>
      <c r="B13" s="19" t="s">
        <v>13</v>
      </c>
      <c r="C13" s="50">
        <f t="shared" si="0"/>
        <v>101340371</v>
      </c>
      <c r="D13" s="20">
        <f>D14+D19</f>
        <v>101340371</v>
      </c>
      <c r="E13" s="20">
        <v>0</v>
      </c>
      <c r="F13" s="10">
        <v>0</v>
      </c>
    </row>
    <row r="14" spans="1:6" ht="15.75" x14ac:dyDescent="0.2">
      <c r="A14" s="18" t="s">
        <v>14</v>
      </c>
      <c r="B14" s="19" t="s">
        <v>15</v>
      </c>
      <c r="C14" s="50">
        <f t="shared" si="0"/>
        <v>100142075</v>
      </c>
      <c r="D14" s="20">
        <f>D15+D16+D17+D18</f>
        <v>100142075</v>
      </c>
      <c r="E14" s="20">
        <v>0</v>
      </c>
      <c r="F14" s="10">
        <v>0</v>
      </c>
    </row>
    <row r="15" spans="1:6" ht="54.75" customHeight="1" x14ac:dyDescent="0.2">
      <c r="A15" s="21" t="s">
        <v>16</v>
      </c>
      <c r="B15" s="22" t="s">
        <v>17</v>
      </c>
      <c r="C15" s="51">
        <f t="shared" si="0"/>
        <v>75487885</v>
      </c>
      <c r="D15" s="23">
        <v>75487885</v>
      </c>
      <c r="E15" s="23">
        <v>0</v>
      </c>
      <c r="F15" s="11">
        <v>0</v>
      </c>
    </row>
    <row r="16" spans="1:6" ht="47.25" customHeight="1" x14ac:dyDescent="0.2">
      <c r="A16" s="21" t="s">
        <v>18</v>
      </c>
      <c r="B16" s="22" t="s">
        <v>19</v>
      </c>
      <c r="C16" s="51">
        <f t="shared" si="0"/>
        <v>13086477</v>
      </c>
      <c r="D16" s="23">
        <f>12651793+434684</f>
        <v>13086477</v>
      </c>
      <c r="E16" s="23">
        <v>0</v>
      </c>
      <c r="F16" s="11">
        <v>0</v>
      </c>
    </row>
    <row r="17" spans="1:6" ht="50.25" customHeight="1" x14ac:dyDescent="0.2">
      <c r="A17" s="21" t="s">
        <v>20</v>
      </c>
      <c r="B17" s="22" t="s">
        <v>21</v>
      </c>
      <c r="C17" s="51">
        <f t="shared" si="0"/>
        <v>2730067</v>
      </c>
      <c r="D17" s="23">
        <v>2730067</v>
      </c>
      <c r="E17" s="23">
        <v>0</v>
      </c>
      <c r="F17" s="11">
        <v>0</v>
      </c>
    </row>
    <row r="18" spans="1:6" ht="51.75" customHeight="1" x14ac:dyDescent="0.2">
      <c r="A18" s="21" t="s">
        <v>22</v>
      </c>
      <c r="B18" s="22" t="s">
        <v>23</v>
      </c>
      <c r="C18" s="51">
        <f t="shared" si="0"/>
        <v>8837646</v>
      </c>
      <c r="D18" s="23">
        <f>7075936+109902+614808+37000+1000000</f>
        <v>8837646</v>
      </c>
      <c r="E18" s="23">
        <v>0</v>
      </c>
      <c r="F18" s="11">
        <v>0</v>
      </c>
    </row>
    <row r="19" spans="1:6" ht="18" customHeight="1" x14ac:dyDescent="0.2">
      <c r="A19" s="18" t="s">
        <v>24</v>
      </c>
      <c r="B19" s="19" t="s">
        <v>25</v>
      </c>
      <c r="C19" s="50">
        <f t="shared" si="0"/>
        <v>1198296</v>
      </c>
      <c r="D19" s="20">
        <f>100000+1000000+98296</f>
        <v>1198296</v>
      </c>
      <c r="E19" s="20">
        <v>0</v>
      </c>
      <c r="F19" s="10">
        <v>0</v>
      </c>
    </row>
    <row r="20" spans="1:6" ht="37.5" customHeight="1" x14ac:dyDescent="0.2">
      <c r="A20" s="21" t="s">
        <v>26</v>
      </c>
      <c r="B20" s="22" t="s">
        <v>27</v>
      </c>
      <c r="C20" s="51">
        <f t="shared" si="0"/>
        <v>1198296</v>
      </c>
      <c r="D20" s="23">
        <f>D19</f>
        <v>1198296</v>
      </c>
      <c r="E20" s="23">
        <v>0</v>
      </c>
      <c r="F20" s="11">
        <v>0</v>
      </c>
    </row>
    <row r="21" spans="1:6" ht="20.25" customHeight="1" x14ac:dyDescent="0.2">
      <c r="A21" s="18" t="s">
        <v>28</v>
      </c>
      <c r="B21" s="19" t="s">
        <v>29</v>
      </c>
      <c r="C21" s="50">
        <f t="shared" si="0"/>
        <v>29218350</v>
      </c>
      <c r="D21" s="20">
        <f>D22+D24+D26</f>
        <v>29218350</v>
      </c>
      <c r="E21" s="20">
        <v>0</v>
      </c>
      <c r="F21" s="10">
        <v>0</v>
      </c>
    </row>
    <row r="22" spans="1:6" ht="31.5" x14ac:dyDescent="0.2">
      <c r="A22" s="18" t="s">
        <v>30</v>
      </c>
      <c r="B22" s="19" t="s">
        <v>31</v>
      </c>
      <c r="C22" s="50">
        <f t="shared" si="0"/>
        <v>1913596</v>
      </c>
      <c r="D22" s="20">
        <f>D23</f>
        <v>1913596</v>
      </c>
      <c r="E22" s="20">
        <v>0</v>
      </c>
      <c r="F22" s="10">
        <v>0</v>
      </c>
    </row>
    <row r="23" spans="1:6" ht="15.75" x14ac:dyDescent="0.2">
      <c r="A23" s="21" t="s">
        <v>32</v>
      </c>
      <c r="B23" s="22" t="s">
        <v>33</v>
      </c>
      <c r="C23" s="51">
        <f t="shared" si="0"/>
        <v>1913596</v>
      </c>
      <c r="D23" s="23">
        <v>1913596</v>
      </c>
      <c r="E23" s="23">
        <v>0</v>
      </c>
      <c r="F23" s="11">
        <v>0</v>
      </c>
    </row>
    <row r="24" spans="1:6" ht="47.25" x14ac:dyDescent="0.2">
      <c r="A24" s="18" t="s">
        <v>34</v>
      </c>
      <c r="B24" s="19" t="s">
        <v>35</v>
      </c>
      <c r="C24" s="50">
        <f t="shared" si="0"/>
        <v>18383048</v>
      </c>
      <c r="D24" s="20">
        <f>D25</f>
        <v>18383048</v>
      </c>
      <c r="E24" s="20">
        <v>0</v>
      </c>
      <c r="F24" s="10">
        <v>0</v>
      </c>
    </row>
    <row r="25" spans="1:6" ht="15.75" x14ac:dyDescent="0.2">
      <c r="A25" s="21" t="s">
        <v>36</v>
      </c>
      <c r="B25" s="22" t="s">
        <v>33</v>
      </c>
      <c r="C25" s="51">
        <f t="shared" si="0"/>
        <v>18383048</v>
      </c>
      <c r="D25" s="23">
        <f>14801089+1689533+1000000+700000+192426</f>
        <v>18383048</v>
      </c>
      <c r="E25" s="23">
        <v>0</v>
      </c>
      <c r="F25" s="11">
        <v>0</v>
      </c>
    </row>
    <row r="26" spans="1:6" ht="47.25" x14ac:dyDescent="0.2">
      <c r="A26" s="18" t="s">
        <v>37</v>
      </c>
      <c r="B26" s="19" t="s">
        <v>38</v>
      </c>
      <c r="C26" s="50">
        <f t="shared" si="0"/>
        <v>8921706</v>
      </c>
      <c r="D26" s="20">
        <f>D27+D28</f>
        <v>8921706</v>
      </c>
      <c r="E26" s="20">
        <v>0</v>
      </c>
      <c r="F26" s="10">
        <v>0</v>
      </c>
    </row>
    <row r="27" spans="1:6" ht="110.25" x14ac:dyDescent="0.2">
      <c r="A27" s="21" t="s">
        <v>39</v>
      </c>
      <c r="B27" s="22" t="s">
        <v>40</v>
      </c>
      <c r="C27" s="51">
        <f t="shared" si="0"/>
        <v>6012956</v>
      </c>
      <c r="D27" s="23">
        <f>5462956+550000</f>
        <v>6012956</v>
      </c>
      <c r="E27" s="23">
        <v>0</v>
      </c>
      <c r="F27" s="11">
        <v>0</v>
      </c>
    </row>
    <row r="28" spans="1:6" ht="78.75" x14ac:dyDescent="0.2">
      <c r="A28" s="21" t="s">
        <v>41</v>
      </c>
      <c r="B28" s="22" t="s">
        <v>42</v>
      </c>
      <c r="C28" s="51">
        <f t="shared" si="0"/>
        <v>2908750</v>
      </c>
      <c r="D28" s="23">
        <v>2908750</v>
      </c>
      <c r="E28" s="23">
        <v>0</v>
      </c>
      <c r="F28" s="11">
        <v>0</v>
      </c>
    </row>
    <row r="29" spans="1:6" ht="47.25" x14ac:dyDescent="0.2">
      <c r="A29" s="18" t="s">
        <v>43</v>
      </c>
      <c r="B29" s="19" t="s">
        <v>44</v>
      </c>
      <c r="C29" s="50">
        <f t="shared" si="0"/>
        <v>92749034</v>
      </c>
      <c r="D29" s="20">
        <f>D30+D40</f>
        <v>92749034</v>
      </c>
      <c r="E29" s="20">
        <v>0</v>
      </c>
      <c r="F29" s="10">
        <v>0</v>
      </c>
    </row>
    <row r="30" spans="1:6" ht="15.75" x14ac:dyDescent="0.2">
      <c r="A30" s="18" t="s">
        <v>45</v>
      </c>
      <c r="B30" s="19" t="s">
        <v>46</v>
      </c>
      <c r="C30" s="50">
        <f t="shared" si="0"/>
        <v>45746455</v>
      </c>
      <c r="D30" s="20">
        <f>D31+D32+D33+D34+D35+D36+D37+D38+D39</f>
        <v>45746455</v>
      </c>
      <c r="E30" s="20">
        <v>0</v>
      </c>
      <c r="F30" s="10">
        <v>0</v>
      </c>
    </row>
    <row r="31" spans="1:6" ht="47.25" x14ac:dyDescent="0.2">
      <c r="A31" s="21" t="s">
        <v>47</v>
      </c>
      <c r="B31" s="22" t="s">
        <v>48</v>
      </c>
      <c r="C31" s="51">
        <f t="shared" si="0"/>
        <v>62725</v>
      </c>
      <c r="D31" s="23">
        <v>62725</v>
      </c>
      <c r="E31" s="23">
        <v>0</v>
      </c>
      <c r="F31" s="11">
        <v>0</v>
      </c>
    </row>
    <row r="32" spans="1:6" ht="47.25" x14ac:dyDescent="0.2">
      <c r="A32" s="21" t="s">
        <v>49</v>
      </c>
      <c r="B32" s="22" t="s">
        <v>50</v>
      </c>
      <c r="C32" s="51">
        <f t="shared" si="0"/>
        <v>255948</v>
      </c>
      <c r="D32" s="23">
        <v>255948</v>
      </c>
      <c r="E32" s="23">
        <v>0</v>
      </c>
      <c r="F32" s="11">
        <v>0</v>
      </c>
    </row>
    <row r="33" spans="1:6" ht="47.25" x14ac:dyDescent="0.2">
      <c r="A33" s="21" t="s">
        <v>51</v>
      </c>
      <c r="B33" s="22" t="s">
        <v>52</v>
      </c>
      <c r="C33" s="51">
        <f t="shared" si="0"/>
        <v>5815448</v>
      </c>
      <c r="D33" s="23">
        <v>5815448</v>
      </c>
      <c r="E33" s="23">
        <v>0</v>
      </c>
      <c r="F33" s="11">
        <v>0</v>
      </c>
    </row>
    <row r="34" spans="1:6" ht="47.25" x14ac:dyDescent="0.2">
      <c r="A34" s="21" t="s">
        <v>53</v>
      </c>
      <c r="B34" s="22" t="s">
        <v>54</v>
      </c>
      <c r="C34" s="51">
        <f t="shared" si="0"/>
        <v>4138762</v>
      </c>
      <c r="D34" s="23">
        <v>4138762</v>
      </c>
      <c r="E34" s="23">
        <v>0</v>
      </c>
      <c r="F34" s="11">
        <v>0</v>
      </c>
    </row>
    <row r="35" spans="1:6" ht="15.75" x14ac:dyDescent="0.2">
      <c r="A35" s="21" t="s">
        <v>55</v>
      </c>
      <c r="B35" s="22" t="s">
        <v>56</v>
      </c>
      <c r="C35" s="51">
        <f t="shared" si="0"/>
        <v>1945599</v>
      </c>
      <c r="D35" s="23">
        <f>1909697+35902</f>
        <v>1945599</v>
      </c>
      <c r="E35" s="23">
        <v>0</v>
      </c>
      <c r="F35" s="11">
        <v>0</v>
      </c>
    </row>
    <row r="36" spans="1:6" ht="15.75" x14ac:dyDescent="0.2">
      <c r="A36" s="21" t="s">
        <v>57</v>
      </c>
      <c r="B36" s="22" t="s">
        <v>58</v>
      </c>
      <c r="C36" s="51">
        <f t="shared" si="0"/>
        <v>19738100</v>
      </c>
      <c r="D36" s="23">
        <f>19433581+304519</f>
        <v>19738100</v>
      </c>
      <c r="E36" s="23">
        <v>0</v>
      </c>
      <c r="F36" s="11">
        <v>0</v>
      </c>
    </row>
    <row r="37" spans="1:6" ht="15.75" x14ac:dyDescent="0.2">
      <c r="A37" s="21" t="s">
        <v>59</v>
      </c>
      <c r="B37" s="22" t="s">
        <v>60</v>
      </c>
      <c r="C37" s="51">
        <f t="shared" si="0"/>
        <v>7528443</v>
      </c>
      <c r="D37" s="23">
        <v>7528443</v>
      </c>
      <c r="E37" s="23">
        <v>0</v>
      </c>
      <c r="F37" s="11">
        <v>0</v>
      </c>
    </row>
    <row r="38" spans="1:6" ht="15.75" x14ac:dyDescent="0.2">
      <c r="A38" s="21" t="s">
        <v>61</v>
      </c>
      <c r="B38" s="22" t="s">
        <v>62</v>
      </c>
      <c r="C38" s="51">
        <f t="shared" si="0"/>
        <v>6211430</v>
      </c>
      <c r="D38" s="23">
        <f>6096437+114993</f>
        <v>6211430</v>
      </c>
      <c r="E38" s="23">
        <v>0</v>
      </c>
      <c r="F38" s="11">
        <v>0</v>
      </c>
    </row>
    <row r="39" spans="1:6" ht="15.75" x14ac:dyDescent="0.25">
      <c r="A39" s="68">
        <v>18011000</v>
      </c>
      <c r="B39" s="67" t="s">
        <v>174</v>
      </c>
      <c r="C39" s="51">
        <f t="shared" si="0"/>
        <v>50000</v>
      </c>
      <c r="D39" s="23">
        <v>50000</v>
      </c>
      <c r="E39" s="23"/>
      <c r="F39" s="11"/>
    </row>
    <row r="40" spans="1:6" ht="15.75" x14ac:dyDescent="0.2">
      <c r="A40" s="18" t="s">
        <v>63</v>
      </c>
      <c r="B40" s="19" t="s">
        <v>64</v>
      </c>
      <c r="C40" s="50">
        <f t="shared" si="0"/>
        <v>47002579</v>
      </c>
      <c r="D40" s="20">
        <f>D41+D42+D43</f>
        <v>47002579</v>
      </c>
      <c r="E40" s="20">
        <v>0</v>
      </c>
      <c r="F40" s="10">
        <v>0</v>
      </c>
    </row>
    <row r="41" spans="1:6" ht="15.75" x14ac:dyDescent="0.2">
      <c r="A41" s="21" t="s">
        <v>65</v>
      </c>
      <c r="B41" s="22" t="s">
        <v>66</v>
      </c>
      <c r="C41" s="51">
        <f t="shared" si="0"/>
        <v>2738112</v>
      </c>
      <c r="D41" s="23">
        <f>2676902+61210</f>
        <v>2738112</v>
      </c>
      <c r="E41" s="23">
        <v>0</v>
      </c>
      <c r="F41" s="11">
        <v>0</v>
      </c>
    </row>
    <row r="42" spans="1:6" ht="15.75" x14ac:dyDescent="0.2">
      <c r="A42" s="21" t="s">
        <v>67</v>
      </c>
      <c r="B42" s="22" t="s">
        <v>68</v>
      </c>
      <c r="C42" s="51">
        <f t="shared" si="0"/>
        <v>22669450</v>
      </c>
      <c r="D42" s="23">
        <f>22069450+600000</f>
        <v>22669450</v>
      </c>
      <c r="E42" s="23">
        <v>0</v>
      </c>
      <c r="F42" s="11">
        <v>0</v>
      </c>
    </row>
    <row r="43" spans="1:6" ht="78.75" x14ac:dyDescent="0.2">
      <c r="A43" s="21" t="s">
        <v>69</v>
      </c>
      <c r="B43" s="22" t="s">
        <v>70</v>
      </c>
      <c r="C43" s="51">
        <f t="shared" si="0"/>
        <v>21595017</v>
      </c>
      <c r="D43" s="23">
        <f>18857886+631131+106000+2000000</f>
        <v>21595017</v>
      </c>
      <c r="E43" s="23">
        <v>0</v>
      </c>
      <c r="F43" s="11">
        <v>0</v>
      </c>
    </row>
    <row r="44" spans="1:6" ht="15.75" x14ac:dyDescent="0.2">
      <c r="A44" s="18" t="s">
        <v>71</v>
      </c>
      <c r="B44" s="19" t="s">
        <v>72</v>
      </c>
      <c r="C44" s="50">
        <f t="shared" si="0"/>
        <v>75000</v>
      </c>
      <c r="D44" s="20">
        <v>0</v>
      </c>
      <c r="E44" s="20">
        <f>E45</f>
        <v>75000</v>
      </c>
      <c r="F44" s="10">
        <v>0</v>
      </c>
    </row>
    <row r="45" spans="1:6" ht="15.75" x14ac:dyDescent="0.2">
      <c r="A45" s="18" t="s">
        <v>73</v>
      </c>
      <c r="B45" s="19" t="s">
        <v>74</v>
      </c>
      <c r="C45" s="50">
        <f t="shared" ref="C45:C117" si="1">D45 + E45</f>
        <v>75000</v>
      </c>
      <c r="D45" s="20">
        <v>0</v>
      </c>
      <c r="E45" s="20">
        <f>E46+E47+E48</f>
        <v>75000</v>
      </c>
      <c r="F45" s="10">
        <v>0</v>
      </c>
    </row>
    <row r="46" spans="1:6" ht="69.75" customHeight="1" x14ac:dyDescent="0.2">
      <c r="A46" s="21" t="s">
        <v>75</v>
      </c>
      <c r="B46" s="22" t="s">
        <v>76</v>
      </c>
      <c r="C46" s="51">
        <f t="shared" si="1"/>
        <v>23500</v>
      </c>
      <c r="D46" s="23">
        <v>0</v>
      </c>
      <c r="E46" s="23">
        <v>23500</v>
      </c>
      <c r="F46" s="11">
        <v>0</v>
      </c>
    </row>
    <row r="47" spans="1:6" ht="31.5" x14ac:dyDescent="0.2">
      <c r="A47" s="21" t="s">
        <v>77</v>
      </c>
      <c r="B47" s="22" t="s">
        <v>78</v>
      </c>
      <c r="C47" s="51">
        <f t="shared" si="1"/>
        <v>15800</v>
      </c>
      <c r="D47" s="23">
        <v>0</v>
      </c>
      <c r="E47" s="23">
        <v>15800</v>
      </c>
      <c r="F47" s="11">
        <v>0</v>
      </c>
    </row>
    <row r="48" spans="1:6" ht="63" x14ac:dyDescent="0.2">
      <c r="A48" s="21" t="s">
        <v>79</v>
      </c>
      <c r="B48" s="22" t="s">
        <v>80</v>
      </c>
      <c r="C48" s="51">
        <f t="shared" si="1"/>
        <v>35700</v>
      </c>
      <c r="D48" s="23">
        <v>0</v>
      </c>
      <c r="E48" s="23">
        <v>35700</v>
      </c>
      <c r="F48" s="11">
        <v>0</v>
      </c>
    </row>
    <row r="49" spans="1:6" ht="15.75" x14ac:dyDescent="0.2">
      <c r="A49" s="18" t="s">
        <v>81</v>
      </c>
      <c r="B49" s="19" t="s">
        <v>82</v>
      </c>
      <c r="C49" s="50">
        <f t="shared" si="1"/>
        <v>5854325</v>
      </c>
      <c r="D49" s="20">
        <f>D50+D53+D63</f>
        <v>4086058</v>
      </c>
      <c r="E49" s="20">
        <f>E66</f>
        <v>1768267</v>
      </c>
      <c r="F49" s="10">
        <v>0</v>
      </c>
    </row>
    <row r="50" spans="1:6" ht="31.5" x14ac:dyDescent="0.2">
      <c r="A50" s="18" t="s">
        <v>83</v>
      </c>
      <c r="B50" s="19" t="s">
        <v>84</v>
      </c>
      <c r="C50" s="50">
        <f t="shared" si="1"/>
        <v>68291</v>
      </c>
      <c r="D50" s="20">
        <f>D51</f>
        <v>68291</v>
      </c>
      <c r="E50" s="20">
        <v>0</v>
      </c>
      <c r="F50" s="10">
        <v>0</v>
      </c>
    </row>
    <row r="51" spans="1:6" ht="15.75" x14ac:dyDescent="0.2">
      <c r="A51" s="18" t="s">
        <v>85</v>
      </c>
      <c r="B51" s="19" t="s">
        <v>86</v>
      </c>
      <c r="C51" s="50">
        <f t="shared" si="1"/>
        <v>68291</v>
      </c>
      <c r="D51" s="20">
        <v>68291</v>
      </c>
      <c r="E51" s="20">
        <v>0</v>
      </c>
      <c r="F51" s="10">
        <v>0</v>
      </c>
    </row>
    <row r="52" spans="1:6" ht="15.75" x14ac:dyDescent="0.2">
      <c r="A52" s="21" t="s">
        <v>87</v>
      </c>
      <c r="B52" s="22" t="s">
        <v>88</v>
      </c>
      <c r="C52" s="51">
        <f t="shared" si="1"/>
        <v>68291</v>
      </c>
      <c r="D52" s="23">
        <f>D51</f>
        <v>68291</v>
      </c>
      <c r="E52" s="23">
        <v>0</v>
      </c>
      <c r="F52" s="11">
        <v>0</v>
      </c>
    </row>
    <row r="53" spans="1:6" ht="31.5" x14ac:dyDescent="0.2">
      <c r="A53" s="18" t="s">
        <v>89</v>
      </c>
      <c r="B53" s="19" t="s">
        <v>90</v>
      </c>
      <c r="C53" s="50">
        <f t="shared" si="1"/>
        <v>1788594</v>
      </c>
      <c r="D53" s="20">
        <f>D54+D58+D60</f>
        <v>1788594</v>
      </c>
      <c r="E53" s="20">
        <v>0</v>
      </c>
      <c r="F53" s="10">
        <v>0</v>
      </c>
    </row>
    <row r="54" spans="1:6" ht="15.75" x14ac:dyDescent="0.2">
      <c r="A54" s="18" t="s">
        <v>91</v>
      </c>
      <c r="B54" s="19" t="s">
        <v>92</v>
      </c>
      <c r="C54" s="50">
        <f t="shared" si="1"/>
        <v>1555349</v>
      </c>
      <c r="D54" s="20">
        <f>D55+D56+D57</f>
        <v>1555349</v>
      </c>
      <c r="E54" s="20">
        <v>0</v>
      </c>
      <c r="F54" s="10">
        <v>0</v>
      </c>
    </row>
    <row r="55" spans="1:6" ht="63" x14ac:dyDescent="0.2">
      <c r="A55" s="21" t="s">
        <v>93</v>
      </c>
      <c r="B55" s="22" t="s">
        <v>94</v>
      </c>
      <c r="C55" s="51">
        <f t="shared" si="1"/>
        <v>72423</v>
      </c>
      <c r="D55" s="23">
        <v>72423</v>
      </c>
      <c r="E55" s="23">
        <v>0</v>
      </c>
      <c r="F55" s="11">
        <v>0</v>
      </c>
    </row>
    <row r="56" spans="1:6" ht="15.75" x14ac:dyDescent="0.2">
      <c r="A56" s="21" t="s">
        <v>95</v>
      </c>
      <c r="B56" s="22" t="s">
        <v>96</v>
      </c>
      <c r="C56" s="51">
        <f t="shared" si="1"/>
        <v>854605</v>
      </c>
      <c r="D56" s="23">
        <v>854605</v>
      </c>
      <c r="E56" s="23">
        <v>0</v>
      </c>
      <c r="F56" s="11">
        <v>0</v>
      </c>
    </row>
    <row r="57" spans="1:6" ht="31.5" x14ac:dyDescent="0.2">
      <c r="A57" s="21" t="s">
        <v>97</v>
      </c>
      <c r="B57" s="22" t="s">
        <v>98</v>
      </c>
      <c r="C57" s="51">
        <f t="shared" si="1"/>
        <v>628321</v>
      </c>
      <c r="D57" s="23">
        <v>628321</v>
      </c>
      <c r="E57" s="23">
        <v>0</v>
      </c>
      <c r="F57" s="11">
        <v>0</v>
      </c>
    </row>
    <row r="58" spans="1:6" ht="47.25" x14ac:dyDescent="0.2">
      <c r="A58" s="18" t="s">
        <v>99</v>
      </c>
      <c r="B58" s="19" t="s">
        <v>100</v>
      </c>
      <c r="C58" s="50">
        <f t="shared" si="1"/>
        <v>218245</v>
      </c>
      <c r="D58" s="20">
        <f>D59</f>
        <v>218245</v>
      </c>
      <c r="E58" s="20">
        <v>0</v>
      </c>
      <c r="F58" s="10">
        <v>0</v>
      </c>
    </row>
    <row r="59" spans="1:6" ht="47.25" x14ac:dyDescent="0.2">
      <c r="A59" s="21" t="s">
        <v>101</v>
      </c>
      <c r="B59" s="22" t="s">
        <v>102</v>
      </c>
      <c r="C59" s="51">
        <f t="shared" si="1"/>
        <v>218245</v>
      </c>
      <c r="D59" s="23">
        <f>57245+161000</f>
        <v>218245</v>
      </c>
      <c r="E59" s="23">
        <v>0</v>
      </c>
      <c r="F59" s="11">
        <v>0</v>
      </c>
    </row>
    <row r="60" spans="1:6" ht="15.75" x14ac:dyDescent="0.2">
      <c r="A60" s="18" t="s">
        <v>103</v>
      </c>
      <c r="B60" s="19" t="s">
        <v>104</v>
      </c>
      <c r="C60" s="50">
        <f t="shared" si="1"/>
        <v>15000</v>
      </c>
      <c r="D60" s="20">
        <f>D61+D62</f>
        <v>15000</v>
      </c>
      <c r="E60" s="20">
        <v>0</v>
      </c>
      <c r="F60" s="10">
        <v>0</v>
      </c>
    </row>
    <row r="61" spans="1:6" ht="47.25" x14ac:dyDescent="0.2">
      <c r="A61" s="21" t="s">
        <v>105</v>
      </c>
      <c r="B61" s="22" t="s">
        <v>106</v>
      </c>
      <c r="C61" s="51">
        <f t="shared" si="1"/>
        <v>10500</v>
      </c>
      <c r="D61" s="23">
        <v>10500</v>
      </c>
      <c r="E61" s="23">
        <v>0</v>
      </c>
      <c r="F61" s="11">
        <v>0</v>
      </c>
    </row>
    <row r="62" spans="1:6" ht="47.25" x14ac:dyDescent="0.2">
      <c r="A62" s="21" t="s">
        <v>107</v>
      </c>
      <c r="B62" s="22" t="s">
        <v>108</v>
      </c>
      <c r="C62" s="51">
        <f t="shared" si="1"/>
        <v>4500</v>
      </c>
      <c r="D62" s="23">
        <v>4500</v>
      </c>
      <c r="E62" s="23">
        <v>0</v>
      </c>
      <c r="F62" s="11">
        <v>0</v>
      </c>
    </row>
    <row r="63" spans="1:6" ht="15.75" x14ac:dyDescent="0.2">
      <c r="A63" s="18" t="s">
        <v>109</v>
      </c>
      <c r="B63" s="19" t="s">
        <v>110</v>
      </c>
      <c r="C63" s="50">
        <f t="shared" si="1"/>
        <v>2229173</v>
      </c>
      <c r="D63" s="20">
        <f>D64</f>
        <v>2229173</v>
      </c>
      <c r="E63" s="20">
        <v>0</v>
      </c>
      <c r="F63" s="10">
        <v>0</v>
      </c>
    </row>
    <row r="64" spans="1:6" ht="15.75" x14ac:dyDescent="0.2">
      <c r="A64" s="18" t="s">
        <v>111</v>
      </c>
      <c r="B64" s="19" t="s">
        <v>86</v>
      </c>
      <c r="C64" s="50">
        <f t="shared" si="1"/>
        <v>2229173</v>
      </c>
      <c r="D64" s="20">
        <f>D65</f>
        <v>2229173</v>
      </c>
      <c r="E64" s="20">
        <v>0</v>
      </c>
      <c r="F64" s="10">
        <v>0</v>
      </c>
    </row>
    <row r="65" spans="1:6" ht="15.75" x14ac:dyDescent="0.2">
      <c r="A65" s="21" t="s">
        <v>112</v>
      </c>
      <c r="B65" s="22" t="s">
        <v>86</v>
      </c>
      <c r="C65" s="51">
        <f t="shared" si="1"/>
        <v>2229173</v>
      </c>
      <c r="D65" s="23">
        <f>580000+780000+431755+77418+360000</f>
        <v>2229173</v>
      </c>
      <c r="E65" s="23">
        <v>0</v>
      </c>
      <c r="F65" s="11">
        <v>0</v>
      </c>
    </row>
    <row r="66" spans="1:6" ht="15.75" x14ac:dyDescent="0.2">
      <c r="A66" s="18" t="s">
        <v>113</v>
      </c>
      <c r="B66" s="19" t="s">
        <v>114</v>
      </c>
      <c r="C66" s="50">
        <f t="shared" si="1"/>
        <v>1768267</v>
      </c>
      <c r="D66" s="20">
        <v>0</v>
      </c>
      <c r="E66" s="20">
        <f>E67+E70</f>
        <v>1768267</v>
      </c>
      <c r="F66" s="10">
        <v>0</v>
      </c>
    </row>
    <row r="67" spans="1:6" ht="39" customHeight="1" x14ac:dyDescent="0.2">
      <c r="A67" s="18" t="s">
        <v>115</v>
      </c>
      <c r="B67" s="19" t="s">
        <v>116</v>
      </c>
      <c r="C67" s="50">
        <f t="shared" si="1"/>
        <v>1374267</v>
      </c>
      <c r="D67" s="20">
        <v>0</v>
      </c>
      <c r="E67" s="20">
        <f>E68+E69</f>
        <v>1374267</v>
      </c>
      <c r="F67" s="10">
        <v>0</v>
      </c>
    </row>
    <row r="68" spans="1:6" ht="31.5" x14ac:dyDescent="0.2">
      <c r="A68" s="21" t="s">
        <v>117</v>
      </c>
      <c r="B68" s="22" t="s">
        <v>118</v>
      </c>
      <c r="C68" s="51">
        <f t="shared" si="1"/>
        <v>1370476</v>
      </c>
      <c r="D68" s="23">
        <v>0</v>
      </c>
      <c r="E68" s="23">
        <v>1370476</v>
      </c>
      <c r="F68" s="11">
        <v>0</v>
      </c>
    </row>
    <row r="69" spans="1:6" ht="47.25" x14ac:dyDescent="0.2">
      <c r="A69" s="21" t="s">
        <v>119</v>
      </c>
      <c r="B69" s="22" t="s">
        <v>120</v>
      </c>
      <c r="C69" s="51">
        <f t="shared" si="1"/>
        <v>3791</v>
      </c>
      <c r="D69" s="23">
        <v>0</v>
      </c>
      <c r="E69" s="23">
        <v>3791</v>
      </c>
      <c r="F69" s="11">
        <v>0</v>
      </c>
    </row>
    <row r="70" spans="1:6" ht="31.5" x14ac:dyDescent="0.2">
      <c r="A70" s="18" t="s">
        <v>121</v>
      </c>
      <c r="B70" s="19" t="s">
        <v>122</v>
      </c>
      <c r="C70" s="50">
        <f t="shared" si="1"/>
        <v>394000</v>
      </c>
      <c r="D70" s="20">
        <v>0</v>
      </c>
      <c r="E70" s="20">
        <f>E71</f>
        <v>394000</v>
      </c>
      <c r="F70" s="10">
        <v>0</v>
      </c>
    </row>
    <row r="71" spans="1:6" ht="120" customHeight="1" x14ac:dyDescent="0.2">
      <c r="A71" s="21" t="s">
        <v>123</v>
      </c>
      <c r="B71" s="22" t="s">
        <v>124</v>
      </c>
      <c r="C71" s="51">
        <f t="shared" si="1"/>
        <v>394000</v>
      </c>
      <c r="D71" s="23">
        <v>0</v>
      </c>
      <c r="E71" s="23">
        <v>394000</v>
      </c>
      <c r="F71" s="11">
        <v>0</v>
      </c>
    </row>
    <row r="72" spans="1:6" ht="31.5" x14ac:dyDescent="0.2">
      <c r="A72" s="52"/>
      <c r="B72" s="52" t="s">
        <v>125</v>
      </c>
      <c r="C72" s="65">
        <f t="shared" si="1"/>
        <v>229237080</v>
      </c>
      <c r="D72" s="65">
        <f>D12+D49</f>
        <v>227393813</v>
      </c>
      <c r="E72" s="65">
        <f>E12+E49</f>
        <v>1843267</v>
      </c>
      <c r="F72" s="53">
        <v>0</v>
      </c>
    </row>
    <row r="73" spans="1:6" ht="22.5" customHeight="1" x14ac:dyDescent="0.2">
      <c r="A73" s="2">
        <v>40000000</v>
      </c>
      <c r="B73" s="3" t="s">
        <v>129</v>
      </c>
      <c r="C73" s="58">
        <f t="shared" si="1"/>
        <v>128082612</v>
      </c>
      <c r="D73" s="59">
        <f>D74</f>
        <v>128082612</v>
      </c>
      <c r="E73" s="41"/>
      <c r="F73" s="42"/>
    </row>
    <row r="74" spans="1:6" ht="22.5" customHeight="1" x14ac:dyDescent="0.2">
      <c r="A74" s="4">
        <v>41000000</v>
      </c>
      <c r="B74" s="5" t="s">
        <v>130</v>
      </c>
      <c r="C74" s="56">
        <f t="shared" si="1"/>
        <v>128082612</v>
      </c>
      <c r="D74" s="57">
        <f>D75+D79+D85+D87</f>
        <v>128082612</v>
      </c>
      <c r="E74" s="41"/>
      <c r="F74" s="42"/>
    </row>
    <row r="75" spans="1:6" ht="31.5" x14ac:dyDescent="0.2">
      <c r="A75" s="6">
        <v>41020000</v>
      </c>
      <c r="B75" s="7" t="s">
        <v>131</v>
      </c>
      <c r="C75" s="58">
        <f t="shared" si="1"/>
        <v>35992800</v>
      </c>
      <c r="D75" s="59">
        <f>D76+D77+D78</f>
        <v>35992800</v>
      </c>
      <c r="E75" s="41"/>
      <c r="F75" s="41"/>
    </row>
    <row r="76" spans="1:6" ht="24.75" customHeight="1" x14ac:dyDescent="0.2">
      <c r="A76" s="16">
        <v>41020100</v>
      </c>
      <c r="B76" s="17" t="s">
        <v>132</v>
      </c>
      <c r="C76" s="56">
        <f t="shared" si="1"/>
        <v>25144100</v>
      </c>
      <c r="D76" s="57">
        <v>25144100</v>
      </c>
      <c r="E76" s="41"/>
      <c r="F76" s="41"/>
    </row>
    <row r="77" spans="1:6" ht="110.25" x14ac:dyDescent="0.2">
      <c r="A77" s="16">
        <v>41021400</v>
      </c>
      <c r="B77" s="46" t="s">
        <v>133</v>
      </c>
      <c r="C77" s="56">
        <f t="shared" si="1"/>
        <v>2734200</v>
      </c>
      <c r="D77" s="57">
        <v>2734200</v>
      </c>
      <c r="E77" s="41"/>
      <c r="F77" s="41"/>
    </row>
    <row r="78" spans="1:6" ht="57" customHeight="1" x14ac:dyDescent="0.2">
      <c r="A78" s="16">
        <v>41020300</v>
      </c>
      <c r="B78" s="24" t="s">
        <v>160</v>
      </c>
      <c r="C78" s="56">
        <f t="shared" si="1"/>
        <v>8114500</v>
      </c>
      <c r="D78" s="57">
        <v>8114500</v>
      </c>
      <c r="E78" s="41"/>
      <c r="F78" s="41"/>
    </row>
    <row r="79" spans="1:6" ht="31.5" x14ac:dyDescent="0.2">
      <c r="A79" s="25">
        <v>41030000</v>
      </c>
      <c r="B79" s="26" t="s">
        <v>134</v>
      </c>
      <c r="C79" s="58">
        <f t="shared" si="1"/>
        <v>81121500</v>
      </c>
      <c r="D79" s="59">
        <f>D80+D81+D84+D82+D83</f>
        <v>81121500</v>
      </c>
      <c r="E79" s="41"/>
      <c r="F79" s="41"/>
    </row>
    <row r="80" spans="1:6" ht="47.25" x14ac:dyDescent="0.2">
      <c r="A80" s="4">
        <v>41031100</v>
      </c>
      <c r="B80" s="55" t="s">
        <v>168</v>
      </c>
      <c r="C80" s="56">
        <f t="shared" si="1"/>
        <v>5791400</v>
      </c>
      <c r="D80" s="57">
        <v>5791400</v>
      </c>
      <c r="E80" s="41"/>
      <c r="F80" s="41"/>
    </row>
    <row r="81" spans="1:6" ht="31.5" x14ac:dyDescent="0.2">
      <c r="A81" s="16">
        <v>41033900</v>
      </c>
      <c r="B81" s="17" t="s">
        <v>135</v>
      </c>
      <c r="C81" s="56">
        <f t="shared" si="1"/>
        <v>62810000</v>
      </c>
      <c r="D81" s="57">
        <v>62810000</v>
      </c>
      <c r="E81" s="41"/>
      <c r="F81" s="41"/>
    </row>
    <row r="82" spans="1:6" ht="59.25" customHeight="1" x14ac:dyDescent="0.2">
      <c r="A82" s="4">
        <v>41035400</v>
      </c>
      <c r="B82" s="66" t="s">
        <v>173</v>
      </c>
      <c r="C82" s="56">
        <f t="shared" si="1"/>
        <v>91900</v>
      </c>
      <c r="D82" s="57">
        <v>91900</v>
      </c>
      <c r="E82" s="41"/>
      <c r="F82" s="41"/>
    </row>
    <row r="83" spans="1:6" ht="81" customHeight="1" x14ac:dyDescent="0.2">
      <c r="A83" s="70">
        <v>41036000</v>
      </c>
      <c r="B83" s="69" t="s">
        <v>175</v>
      </c>
      <c r="C83" s="56">
        <f t="shared" si="1"/>
        <v>711200</v>
      </c>
      <c r="D83" s="57">
        <v>711200</v>
      </c>
      <c r="E83" s="41"/>
      <c r="F83" s="41"/>
    </row>
    <row r="84" spans="1:6" ht="57" customHeight="1" x14ac:dyDescent="0.2">
      <c r="A84" s="4">
        <v>41036300</v>
      </c>
      <c r="B84" s="32" t="s">
        <v>169</v>
      </c>
      <c r="C84" s="56">
        <f t="shared" si="1"/>
        <v>11717000</v>
      </c>
      <c r="D84" s="57">
        <v>11717000</v>
      </c>
      <c r="E84" s="41"/>
      <c r="F84" s="41"/>
    </row>
    <row r="85" spans="1:6" ht="31.5" x14ac:dyDescent="0.2">
      <c r="A85" s="27">
        <v>41040000</v>
      </c>
      <c r="B85" s="28" t="s">
        <v>136</v>
      </c>
      <c r="C85" s="58">
        <f t="shared" si="1"/>
        <v>1422800</v>
      </c>
      <c r="D85" s="59">
        <f>D86</f>
        <v>1422800</v>
      </c>
      <c r="E85" s="41"/>
      <c r="F85" s="41"/>
    </row>
    <row r="86" spans="1:6" ht="78.75" x14ac:dyDescent="0.2">
      <c r="A86" s="16">
        <v>41040200</v>
      </c>
      <c r="B86" s="17" t="s">
        <v>137</v>
      </c>
      <c r="C86" s="56">
        <f t="shared" si="1"/>
        <v>1422800</v>
      </c>
      <c r="D86" s="57">
        <v>1422800</v>
      </c>
      <c r="E86" s="41"/>
      <c r="F86" s="41"/>
    </row>
    <row r="87" spans="1:6" ht="31.5" x14ac:dyDescent="0.2">
      <c r="A87" s="60">
        <v>41050000</v>
      </c>
      <c r="B87" s="61" t="s">
        <v>170</v>
      </c>
      <c r="C87" s="58">
        <f t="shared" si="1"/>
        <v>9545512</v>
      </c>
      <c r="D87" s="59">
        <f>D88+D89+D117</f>
        <v>9545512</v>
      </c>
      <c r="E87" s="41"/>
      <c r="F87" s="41"/>
    </row>
    <row r="88" spans="1:6" ht="47.25" x14ac:dyDescent="0.2">
      <c r="A88" s="29">
        <v>41051000</v>
      </c>
      <c r="B88" s="62" t="s">
        <v>171</v>
      </c>
      <c r="C88" s="56">
        <f>D88+E88</f>
        <v>739500</v>
      </c>
      <c r="D88" s="57">
        <f>656700+82800</f>
        <v>739500</v>
      </c>
      <c r="E88" s="41"/>
      <c r="F88" s="41"/>
    </row>
    <row r="89" spans="1:6" ht="15.75" x14ac:dyDescent="0.2">
      <c r="A89" s="30">
        <v>41053900</v>
      </c>
      <c r="B89" s="31" t="s">
        <v>138</v>
      </c>
      <c r="C89" s="58">
        <f t="shared" si="1"/>
        <v>6840699</v>
      </c>
      <c r="D89" s="59">
        <f>D90+D99+D108+D114</f>
        <v>6840699</v>
      </c>
      <c r="E89" s="41"/>
      <c r="F89" s="41"/>
    </row>
    <row r="90" spans="1:6" ht="15.75" x14ac:dyDescent="0.2">
      <c r="A90" s="30"/>
      <c r="B90" s="45" t="s">
        <v>158</v>
      </c>
      <c r="C90" s="58">
        <f t="shared" si="1"/>
        <v>741706</v>
      </c>
      <c r="D90" s="59">
        <f>D92+D93+D94+D95+D96+D97+D98</f>
        <v>741706</v>
      </c>
      <c r="E90" s="41"/>
      <c r="F90" s="41"/>
    </row>
    <row r="91" spans="1:6" ht="15.75" x14ac:dyDescent="0.2">
      <c r="A91" s="29"/>
      <c r="B91" s="32" t="s">
        <v>139</v>
      </c>
      <c r="C91" s="56">
        <f t="shared" si="1"/>
        <v>0</v>
      </c>
      <c r="D91" s="57"/>
      <c r="E91" s="41"/>
      <c r="F91" s="41"/>
    </row>
    <row r="92" spans="1:6" ht="94.5" x14ac:dyDescent="0.2">
      <c r="A92" s="4"/>
      <c r="B92" s="33" t="s">
        <v>140</v>
      </c>
      <c r="C92" s="56">
        <f t="shared" si="1"/>
        <v>24563</v>
      </c>
      <c r="D92" s="57">
        <v>24563</v>
      </c>
      <c r="E92" s="41"/>
      <c r="F92" s="41"/>
    </row>
    <row r="93" spans="1:6" ht="78.75" x14ac:dyDescent="0.2">
      <c r="A93" s="4"/>
      <c r="B93" s="34" t="s">
        <v>141</v>
      </c>
      <c r="C93" s="56">
        <f t="shared" si="1"/>
        <v>24563</v>
      </c>
      <c r="D93" s="57">
        <v>24563</v>
      </c>
      <c r="E93" s="41"/>
      <c r="F93" s="41"/>
    </row>
    <row r="94" spans="1:6" ht="267.75" x14ac:dyDescent="0.2">
      <c r="A94" s="4"/>
      <c r="B94" s="34" t="s">
        <v>142</v>
      </c>
      <c r="C94" s="56">
        <f t="shared" si="1"/>
        <v>30000</v>
      </c>
      <c r="D94" s="57">
        <v>30000</v>
      </c>
      <c r="E94" s="41"/>
      <c r="F94" s="41"/>
    </row>
    <row r="95" spans="1:6" ht="362.25" x14ac:dyDescent="0.2">
      <c r="A95" s="4"/>
      <c r="B95" s="35" t="s">
        <v>143</v>
      </c>
      <c r="C95" s="56">
        <f t="shared" si="1"/>
        <v>612000</v>
      </c>
      <c r="D95" s="57">
        <v>612000</v>
      </c>
      <c r="E95" s="41"/>
      <c r="F95" s="41"/>
    </row>
    <row r="96" spans="1:6" ht="63" x14ac:dyDescent="0.2">
      <c r="A96" s="4"/>
      <c r="B96" s="36" t="s">
        <v>144</v>
      </c>
      <c r="C96" s="56">
        <f t="shared" si="1"/>
        <v>22600</v>
      </c>
      <c r="D96" s="57">
        <v>22600</v>
      </c>
      <c r="E96" s="41"/>
      <c r="F96" s="41"/>
    </row>
    <row r="97" spans="1:8" ht="63" x14ac:dyDescent="0.2">
      <c r="A97" s="4"/>
      <c r="B97" s="37" t="s">
        <v>145</v>
      </c>
      <c r="C97" s="56">
        <f t="shared" si="1"/>
        <v>10380</v>
      </c>
      <c r="D97" s="57">
        <v>10380</v>
      </c>
      <c r="E97" s="41"/>
      <c r="F97" s="41"/>
    </row>
    <row r="98" spans="1:8" ht="110.25" x14ac:dyDescent="0.2">
      <c r="A98" s="4"/>
      <c r="B98" s="38" t="s">
        <v>146</v>
      </c>
      <c r="C98" s="56">
        <f t="shared" si="1"/>
        <v>17600</v>
      </c>
      <c r="D98" s="57">
        <v>17600</v>
      </c>
      <c r="E98" s="41"/>
      <c r="F98" s="41"/>
    </row>
    <row r="99" spans="1:8" ht="15.75" x14ac:dyDescent="0.2">
      <c r="A99" s="4"/>
      <c r="B99" s="44" t="s">
        <v>163</v>
      </c>
      <c r="C99" s="58">
        <f t="shared" si="1"/>
        <v>4562829</v>
      </c>
      <c r="D99" s="59">
        <f>D101+D102+D103+D104+D105+D106+D107</f>
        <v>4562829</v>
      </c>
      <c r="E99" s="41"/>
      <c r="F99" s="41"/>
    </row>
    <row r="100" spans="1:8" ht="15.75" x14ac:dyDescent="0.2">
      <c r="A100" s="4"/>
      <c r="B100" s="38" t="s">
        <v>139</v>
      </c>
      <c r="C100" s="56"/>
      <c r="D100" s="57"/>
      <c r="E100" s="41"/>
      <c r="F100" s="41"/>
    </row>
    <row r="101" spans="1:8" ht="126" x14ac:dyDescent="0.2">
      <c r="A101" s="4"/>
      <c r="B101" s="38" t="s">
        <v>147</v>
      </c>
      <c r="C101" s="56">
        <f t="shared" si="1"/>
        <v>149275</v>
      </c>
      <c r="D101" s="57">
        <v>149275</v>
      </c>
      <c r="E101" s="42"/>
      <c r="F101" s="42"/>
      <c r="H101" s="43"/>
    </row>
    <row r="102" spans="1:8" ht="110.25" x14ac:dyDescent="0.2">
      <c r="A102" s="4"/>
      <c r="B102" s="39" t="s">
        <v>152</v>
      </c>
      <c r="C102" s="56">
        <f t="shared" si="1"/>
        <v>1387733</v>
      </c>
      <c r="D102" s="57">
        <f>904595+483138</f>
        <v>1387733</v>
      </c>
      <c r="E102" s="42"/>
      <c r="F102" s="42"/>
    </row>
    <row r="103" spans="1:8" ht="63" x14ac:dyDescent="0.2">
      <c r="A103" s="4"/>
      <c r="B103" s="38" t="s">
        <v>148</v>
      </c>
      <c r="C103" s="56">
        <f t="shared" si="1"/>
        <v>93808</v>
      </c>
      <c r="D103" s="57">
        <v>93808</v>
      </c>
      <c r="E103" s="42"/>
      <c r="F103" s="42"/>
    </row>
    <row r="104" spans="1:8" ht="78.75" x14ac:dyDescent="0.2">
      <c r="A104" s="4"/>
      <c r="B104" s="39" t="s">
        <v>153</v>
      </c>
      <c r="C104" s="56">
        <f t="shared" si="1"/>
        <v>207723</v>
      </c>
      <c r="D104" s="57">
        <v>207723</v>
      </c>
      <c r="E104" s="42"/>
      <c r="F104" s="42"/>
    </row>
    <row r="105" spans="1:8" ht="126" x14ac:dyDescent="0.2">
      <c r="A105" s="4"/>
      <c r="B105" s="39" t="s">
        <v>154</v>
      </c>
      <c r="C105" s="56">
        <f t="shared" si="1"/>
        <v>2009223</v>
      </c>
      <c r="D105" s="57">
        <f>1804623+204600</f>
        <v>2009223</v>
      </c>
      <c r="E105" s="42"/>
      <c r="F105" s="42"/>
    </row>
    <row r="106" spans="1:8" ht="107.25" customHeight="1" x14ac:dyDescent="0.2">
      <c r="A106" s="4"/>
      <c r="B106" s="39" t="s">
        <v>155</v>
      </c>
      <c r="C106" s="56">
        <f t="shared" si="1"/>
        <v>350000</v>
      </c>
      <c r="D106" s="57">
        <v>350000</v>
      </c>
      <c r="E106" s="42"/>
      <c r="F106" s="42"/>
    </row>
    <row r="107" spans="1:8" ht="94.5" x14ac:dyDescent="0.2">
      <c r="A107" s="4"/>
      <c r="B107" s="38" t="s">
        <v>156</v>
      </c>
      <c r="C107" s="56">
        <f t="shared" si="1"/>
        <v>365067</v>
      </c>
      <c r="D107" s="57">
        <f>272650+92417</f>
        <v>365067</v>
      </c>
      <c r="E107" s="42"/>
      <c r="F107" s="42"/>
    </row>
    <row r="108" spans="1:8" ht="31.5" customHeight="1" x14ac:dyDescent="0.2">
      <c r="A108" s="4"/>
      <c r="B108" s="44" t="s">
        <v>159</v>
      </c>
      <c r="C108" s="58">
        <f t="shared" si="1"/>
        <v>1412469</v>
      </c>
      <c r="D108" s="59">
        <f>D110+D111+D112+D113</f>
        <v>1412469</v>
      </c>
      <c r="E108" s="42"/>
      <c r="F108" s="42"/>
    </row>
    <row r="109" spans="1:8" ht="20.25" customHeight="1" x14ac:dyDescent="0.2">
      <c r="A109" s="4"/>
      <c r="B109" s="38" t="s">
        <v>139</v>
      </c>
      <c r="C109" s="56"/>
      <c r="D109" s="57"/>
      <c r="E109" s="42"/>
      <c r="F109" s="42"/>
    </row>
    <row r="110" spans="1:8" ht="78.75" x14ac:dyDescent="0.2">
      <c r="A110" s="4"/>
      <c r="B110" s="38" t="s">
        <v>149</v>
      </c>
      <c r="C110" s="56">
        <f t="shared" si="1"/>
        <v>124565</v>
      </c>
      <c r="D110" s="57">
        <v>124565</v>
      </c>
      <c r="E110" s="42"/>
      <c r="F110" s="42"/>
      <c r="H110" s="43"/>
    </row>
    <row r="111" spans="1:8" ht="114.75" customHeight="1" x14ac:dyDescent="0.2">
      <c r="A111" s="4"/>
      <c r="B111" s="38" t="s">
        <v>150</v>
      </c>
      <c r="C111" s="56">
        <f t="shared" si="1"/>
        <v>401724</v>
      </c>
      <c r="D111" s="57">
        <v>401724</v>
      </c>
      <c r="E111" s="42"/>
      <c r="F111" s="42"/>
    </row>
    <row r="112" spans="1:8" ht="110.25" x14ac:dyDescent="0.2">
      <c r="A112" s="4"/>
      <c r="B112" s="38" t="s">
        <v>151</v>
      </c>
      <c r="C112" s="56">
        <f t="shared" si="1"/>
        <v>850000</v>
      </c>
      <c r="D112" s="57">
        <f>400000+450000</f>
        <v>850000</v>
      </c>
      <c r="E112" s="42"/>
      <c r="F112" s="42"/>
    </row>
    <row r="113" spans="1:6" ht="129.75" customHeight="1" x14ac:dyDescent="0.2">
      <c r="A113" s="4"/>
      <c r="B113" s="39" t="s">
        <v>164</v>
      </c>
      <c r="C113" s="56">
        <f t="shared" si="1"/>
        <v>36180</v>
      </c>
      <c r="D113" s="57">
        <v>36180</v>
      </c>
      <c r="E113" s="42"/>
      <c r="F113" s="42"/>
    </row>
    <row r="114" spans="1:6" ht="26.25" customHeight="1" x14ac:dyDescent="0.2">
      <c r="A114" s="4"/>
      <c r="B114" s="44" t="s">
        <v>162</v>
      </c>
      <c r="C114" s="58">
        <f t="shared" si="1"/>
        <v>123695</v>
      </c>
      <c r="D114" s="59">
        <f>D116</f>
        <v>123695</v>
      </c>
      <c r="E114" s="42"/>
      <c r="F114" s="42"/>
    </row>
    <row r="115" spans="1:6" ht="23.25" customHeight="1" x14ac:dyDescent="0.2">
      <c r="A115" s="4"/>
      <c r="B115" s="38" t="s">
        <v>139</v>
      </c>
      <c r="C115" s="56"/>
      <c r="D115" s="57"/>
      <c r="E115" s="42"/>
      <c r="F115" s="42"/>
    </row>
    <row r="116" spans="1:6" ht="111" customHeight="1" x14ac:dyDescent="0.2">
      <c r="A116" s="4"/>
      <c r="B116" s="38" t="s">
        <v>157</v>
      </c>
      <c r="C116" s="56">
        <f t="shared" si="1"/>
        <v>123695</v>
      </c>
      <c r="D116" s="57">
        <v>123695</v>
      </c>
      <c r="E116" s="42"/>
      <c r="F116" s="42"/>
    </row>
    <row r="117" spans="1:6" ht="100.5" customHeight="1" x14ac:dyDescent="0.2">
      <c r="A117" s="29">
        <v>41059300</v>
      </c>
      <c r="B117" s="62" t="s">
        <v>172</v>
      </c>
      <c r="C117" s="56">
        <f t="shared" si="1"/>
        <v>1965313</v>
      </c>
      <c r="D117" s="57">
        <v>1965313</v>
      </c>
      <c r="E117" s="42"/>
      <c r="F117" s="42"/>
    </row>
    <row r="118" spans="1:6" ht="15.75" x14ac:dyDescent="0.2">
      <c r="A118" s="1"/>
      <c r="B118" s="1"/>
      <c r="C118" s="56"/>
      <c r="D118" s="63"/>
      <c r="E118" s="42"/>
      <c r="F118" s="42"/>
    </row>
    <row r="119" spans="1:6" ht="15.75" x14ac:dyDescent="0.2">
      <c r="A119" s="40" t="s">
        <v>127</v>
      </c>
      <c r="B119" s="12" t="s">
        <v>126</v>
      </c>
      <c r="C119" s="64">
        <f>D119 + E119</f>
        <v>357319692</v>
      </c>
      <c r="D119" s="64">
        <f>D72+D73</f>
        <v>355476425</v>
      </c>
      <c r="E119" s="9">
        <f>E72</f>
        <v>1843267</v>
      </c>
      <c r="F119" s="9">
        <v>0</v>
      </c>
    </row>
    <row r="121" spans="1:6" ht="15.75" x14ac:dyDescent="0.25">
      <c r="A121" s="47" t="s">
        <v>161</v>
      </c>
      <c r="B121" s="47"/>
      <c r="C121" s="47"/>
      <c r="D121" s="47"/>
      <c r="E121" s="48" t="s">
        <v>176</v>
      </c>
      <c r="F121" s="48"/>
    </row>
  </sheetData>
  <mergeCells count="9">
    <mergeCell ref="A4:D4"/>
    <mergeCell ref="A5:F5"/>
    <mergeCell ref="A8:A10"/>
    <mergeCell ref="B8:B10"/>
    <mergeCell ref="C8:C10"/>
    <mergeCell ref="D8:D10"/>
    <mergeCell ref="E8:F8"/>
    <mergeCell ref="E9:E10"/>
    <mergeCell ref="F9:F10"/>
  </mergeCells>
  <pageMargins left="0.59055118110236227" right="0.59055118110236227" top="0.39370078740157483" bottom="0.39370078740157483" header="0" footer="0"/>
  <pageSetup paperSize="9" scale="71" fitToHeight="500" orientation="portrait" verticalDpi="0" r:id="rId1"/>
  <rowBreaks count="3" manualBreakCount="3">
    <brk id="31" max="5" man="1"/>
    <brk id="66" max="5" man="1"/>
    <brk id="88"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Krokoz™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Админ</cp:lastModifiedBy>
  <cp:lastPrinted>2026-07-01T13:38:34Z</cp:lastPrinted>
  <dcterms:created xsi:type="dcterms:W3CDTF">2025-12-14T16:03:52Z</dcterms:created>
  <dcterms:modified xsi:type="dcterms:W3CDTF">2026-07-07T06:06:03Z</dcterms:modified>
</cp:coreProperties>
</file>