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440" windowHeight="11760"/>
  </bookViews>
  <sheets>
    <sheet name="Лист1" sheetId="1" r:id="rId1"/>
  </sheets>
  <definedNames>
    <definedName name="_xlnm.Print_Area" localSheetId="0">Лист1!$A$1:$P$61</definedName>
  </definedNames>
  <calcPr calcId="145621"/>
</workbook>
</file>

<file path=xl/calcChain.xml><?xml version="1.0" encoding="utf-8"?>
<calcChain xmlns="http://schemas.openxmlformats.org/spreadsheetml/2006/main">
  <c r="G15" i="1" l="1"/>
  <c r="H15" i="1"/>
  <c r="I15" i="1"/>
  <c r="F15" i="1"/>
  <c r="F16" i="1"/>
  <c r="P17" i="1"/>
  <c r="E17" i="1"/>
  <c r="P29" i="1"/>
  <c r="E29" i="1"/>
  <c r="L15" i="1" l="1"/>
  <c r="M15" i="1"/>
  <c r="N15" i="1"/>
  <c r="O15" i="1"/>
  <c r="K15" i="1"/>
  <c r="J30" i="1"/>
  <c r="P30" i="1" s="1"/>
  <c r="G35" i="1" l="1"/>
  <c r="H35" i="1"/>
  <c r="I35" i="1"/>
  <c r="F35" i="1"/>
  <c r="F33" i="1" s="1"/>
  <c r="G57" i="1"/>
  <c r="H57" i="1"/>
  <c r="I57" i="1"/>
  <c r="F57" i="1"/>
  <c r="E31" i="1" l="1"/>
  <c r="P31" i="1" s="1"/>
  <c r="E53" i="1"/>
  <c r="E52" i="1" s="1"/>
  <c r="P52" i="1" s="1"/>
  <c r="G53" i="1"/>
  <c r="G52" i="1" s="1"/>
  <c r="H53" i="1"/>
  <c r="H52" i="1" s="1"/>
  <c r="I53" i="1"/>
  <c r="I52" i="1" s="1"/>
  <c r="F53" i="1"/>
  <c r="F52" i="1" s="1"/>
  <c r="E54" i="1"/>
  <c r="P54" i="1" s="1"/>
  <c r="E16" i="1"/>
  <c r="P16" i="1" s="1"/>
  <c r="F21" i="1"/>
  <c r="E22" i="1"/>
  <c r="P22" i="1" s="1"/>
  <c r="O21" i="1"/>
  <c r="K21" i="1"/>
  <c r="J28" i="1"/>
  <c r="P28" i="1" s="1"/>
  <c r="J27" i="1"/>
  <c r="P27" i="1" s="1"/>
  <c r="E26" i="1"/>
  <c r="P26" i="1" s="1"/>
  <c r="F40" i="1"/>
  <c r="F39" i="1" s="1"/>
  <c r="F59" i="1" s="1"/>
  <c r="G37" i="1"/>
  <c r="F38" i="1"/>
  <c r="J59" i="1"/>
  <c r="J45" i="1"/>
  <c r="K45" i="1"/>
  <c r="L45" i="1"/>
  <c r="M45" i="1"/>
  <c r="N45" i="1"/>
  <c r="O45" i="1"/>
  <c r="I45" i="1"/>
  <c r="G46" i="1"/>
  <c r="G45" i="1" s="1"/>
  <c r="H46" i="1"/>
  <c r="H45" i="1" s="1"/>
  <c r="I46" i="1"/>
  <c r="E43" i="1"/>
  <c r="P43" i="1" s="1"/>
  <c r="E44" i="1"/>
  <c r="P44" i="1" s="1"/>
  <c r="G39" i="1"/>
  <c r="F36" i="1"/>
  <c r="G41" i="1"/>
  <c r="F41" i="1"/>
  <c r="E41" i="1" s="1"/>
  <c r="P41" i="1" s="1"/>
  <c r="F49" i="1"/>
  <c r="E49" i="1" s="1"/>
  <c r="P49" i="1" s="1"/>
  <c r="F34" i="1"/>
  <c r="E34" i="1" s="1"/>
  <c r="P34" i="1" s="1"/>
  <c r="H39" i="1"/>
  <c r="H59" i="1" s="1"/>
  <c r="I39" i="1"/>
  <c r="I59" i="1" s="1"/>
  <c r="F50" i="1"/>
  <c r="F51" i="1"/>
  <c r="E51" i="1" s="1"/>
  <c r="P51" i="1" s="1"/>
  <c r="F48" i="1"/>
  <c r="E48" i="1" s="1"/>
  <c r="P48" i="1" s="1"/>
  <c r="E47" i="1"/>
  <c r="P47" i="1" s="1"/>
  <c r="E50" i="1"/>
  <c r="P50" i="1" s="1"/>
  <c r="H33" i="1" l="1"/>
  <c r="P53" i="1"/>
  <c r="E40" i="1"/>
  <c r="E39" i="1" s="1"/>
  <c r="P39" i="1" s="1"/>
  <c r="G59" i="1"/>
  <c r="G33" i="1"/>
  <c r="I33" i="1"/>
  <c r="F46" i="1"/>
  <c r="E59" i="1"/>
  <c r="J36" i="1"/>
  <c r="J37" i="1"/>
  <c r="J38" i="1"/>
  <c r="J42" i="1"/>
  <c r="F37" i="1"/>
  <c r="E38" i="1"/>
  <c r="P38" i="1" s="1"/>
  <c r="E36" i="1"/>
  <c r="E42" i="1"/>
  <c r="J18" i="1"/>
  <c r="J19" i="1"/>
  <c r="E18" i="1"/>
  <c r="J21" i="1"/>
  <c r="E21" i="1"/>
  <c r="J20" i="1"/>
  <c r="F19" i="1"/>
  <c r="E20" i="1"/>
  <c r="L57" i="1"/>
  <c r="M57" i="1"/>
  <c r="N57" i="1"/>
  <c r="L33" i="1"/>
  <c r="M33" i="1"/>
  <c r="N33" i="1"/>
  <c r="O33" i="1"/>
  <c r="K33" i="1"/>
  <c r="K25" i="1"/>
  <c r="K23" i="1" s="1"/>
  <c r="F23" i="1"/>
  <c r="E25" i="1"/>
  <c r="E19" i="1" l="1"/>
  <c r="P19" i="1" s="1"/>
  <c r="P36" i="1"/>
  <c r="P21" i="1"/>
  <c r="P20" i="1"/>
  <c r="P40" i="1"/>
  <c r="E35" i="1"/>
  <c r="P35" i="1" s="1"/>
  <c r="E37" i="1"/>
  <c r="P37" i="1" s="1"/>
  <c r="F45" i="1"/>
  <c r="E46" i="1"/>
  <c r="P18" i="1"/>
  <c r="K57" i="1"/>
  <c r="O25" i="1"/>
  <c r="O57" i="1" s="1"/>
  <c r="P46" i="1" l="1"/>
  <c r="E45" i="1"/>
  <c r="P45" i="1" s="1"/>
  <c r="J25" i="1"/>
  <c r="P25" i="1" s="1"/>
  <c r="O23" i="1"/>
  <c r="J23" i="1" l="1"/>
  <c r="K32" i="1" l="1"/>
  <c r="P42" i="1" l="1"/>
  <c r="E23" i="1" l="1"/>
  <c r="P23" i="1" l="1"/>
  <c r="E15" i="1" l="1"/>
  <c r="E14" i="1" s="1"/>
  <c r="F14" i="1" l="1"/>
  <c r="L32" i="1"/>
  <c r="M32" i="1"/>
  <c r="N32" i="1"/>
  <c r="J33" i="1"/>
  <c r="L14" i="1"/>
  <c r="L55" i="1" s="1"/>
  <c r="M14" i="1"/>
  <c r="M55" i="1" s="1"/>
  <c r="N14" i="1"/>
  <c r="N55" i="1" s="1"/>
  <c r="G14" i="1"/>
  <c r="H14" i="1"/>
  <c r="I14" i="1"/>
  <c r="K14" i="1" l="1"/>
  <c r="K55" i="1" s="1"/>
  <c r="O14" i="1"/>
  <c r="O55" i="1" s="1"/>
  <c r="O32" i="1"/>
  <c r="J14" i="1" l="1"/>
  <c r="P14" i="1" s="1"/>
  <c r="J55" i="1"/>
  <c r="G32" i="1"/>
  <c r="G55" i="1" s="1"/>
  <c r="I32" i="1"/>
  <c r="I55" i="1" s="1"/>
  <c r="H32" i="1"/>
  <c r="H55" i="1" s="1"/>
  <c r="E57" i="1"/>
  <c r="J15" i="1"/>
  <c r="P15" i="1" s="1"/>
  <c r="J32" i="1"/>
  <c r="P59" i="1" l="1"/>
  <c r="F32" i="1"/>
  <c r="F55" i="1" s="1"/>
  <c r="E33" i="1"/>
  <c r="P33" i="1" s="1"/>
  <c r="E55" i="1" l="1"/>
  <c r="P55" i="1" s="1"/>
  <c r="E32" i="1"/>
  <c r="P32" i="1" l="1"/>
  <c r="J57" i="1"/>
  <c r="P57" i="1" s="1"/>
</calcChain>
</file>

<file path=xl/sharedStrings.xml><?xml version="1.0" encoding="utf-8"?>
<sst xmlns="http://schemas.openxmlformats.org/spreadsheetml/2006/main" count="154" uniqueCount="131">
  <si>
    <t>Додаток 3</t>
  </si>
  <si>
    <t>до рішення ____________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</si>
  <si>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</si>
  <si>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</si>
  <si>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</si>
  <si>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</si>
  <si>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</si>
  <si>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</si>
  <si>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</si>
  <si>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</si>
  <si>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</si>
  <si>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</si>
  <si>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</si>
  <si>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</si>
  <si>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</si>
  <si>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</si>
  <si>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</si>
  <si>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</si>
  <si>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Баштанська міська рада</t>
  </si>
  <si>
    <t>0110000</t>
  </si>
  <si>
    <t>0600000</t>
  </si>
  <si>
    <t>Відділ освіти, молоді та спорту виконавчого комітету міської ради</t>
  </si>
  <si>
    <t>0610000</t>
  </si>
  <si>
    <t>X</t>
  </si>
  <si>
    <t>УСЬОГО</t>
  </si>
  <si>
    <t>14502000000</t>
  </si>
  <si>
    <t>(код бюджету)</t>
  </si>
  <si>
    <t>Зміни до розподілу</t>
  </si>
  <si>
    <t>видатків бюджету Баштанської міської територіальної громади на 2021 рік</t>
  </si>
  <si>
    <t>у тому числі видатки за рахунок цільових субвенцій з державного бюджету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</si>
  <si>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</si>
  <si>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01.01.2021)</t>
  </si>
  <si>
    <t>Заступник міського голови з питань діяльності виконавчих органів ради</t>
  </si>
  <si>
    <t>Світлана ЄВДОЩЕНКО</t>
  </si>
  <si>
    <t>0990</t>
  </si>
  <si>
    <t>0116082</t>
  </si>
  <si>
    <t>0610</t>
  </si>
  <si>
    <t>Придбання житла для окремих категорій населення відповідно до законодавства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</si>
  <si>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</si>
  <si>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</si>
  <si>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</si>
  <si>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0113000</t>
  </si>
  <si>
    <t xml:space="preserve">Соціальний захист та соціальне забезпечення </t>
  </si>
  <si>
    <t>0113090</t>
  </si>
  <si>
    <t>Видатки на поховання учасників бойових дій та осіб з інвалідністю внаслідок війни</t>
  </si>
  <si>
    <t>0116030</t>
  </si>
  <si>
    <t>6030</t>
  </si>
  <si>
    <t>0620</t>
  </si>
  <si>
    <t>Організація благоустрою населених пунктів</t>
  </si>
  <si>
    <t>0112010</t>
  </si>
  <si>
    <t>0731</t>
  </si>
  <si>
    <t>Багатопрофільна стаціонарна медична допомога населенню</t>
  </si>
  <si>
    <t>0611000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</si>
  <si>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</si>
  <si>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</si>
  <si>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</si>
  <si>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</si>
  <si>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</si>
  <si>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</si>
  <si>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</si>
  <si>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</si>
  <si>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</si>
  <si>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</si>
  <si>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</si>
  <si>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 xml:space="preserve">Надання загальної середньої освіти закладами  загальної середньої освіти </t>
  </si>
  <si>
    <t>в тому числі:</t>
  </si>
  <si>
    <t>за рахунок субвенції з державного бюджету місцевим бюджетам  на здійснення заходів щодо підтримки територій, що зазнали негативного впливу внаслідок збройного конфлікту на сході України</t>
  </si>
  <si>
    <t>1000000</t>
  </si>
  <si>
    <t>Відділ розвитку культури і туризму виконавчого комітету Баштанської міської ради</t>
  </si>
  <si>
    <t>1010000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</si>
  <si>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</si>
  <si>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</si>
  <si>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1010160</t>
  </si>
  <si>
    <t>0160</t>
  </si>
  <si>
    <t>0111</t>
  </si>
  <si>
    <t>Керівництво і управління у відповідній сфері у містах (місті Києві), селищах, селах,  територіальних громадах</t>
  </si>
  <si>
    <t>0824</t>
  </si>
  <si>
    <t>Забезпечення діяльності музеїв і виставок</t>
  </si>
  <si>
    <t>1014030</t>
  </si>
  <si>
    <t>4030</t>
  </si>
  <si>
    <t>Забезпечення діяльності бібліотек</t>
  </si>
  <si>
    <t>0960</t>
  </si>
  <si>
    <t>Надання спеціальної освіти мистецькими школами</t>
  </si>
  <si>
    <t>0611070</t>
  </si>
  <si>
    <t>1070</t>
  </si>
  <si>
    <t>Надання позашкільної освіти  закладами позашкільної освіти, заходи із позашкільної роботи з дітьми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</si>
  <si>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</si>
  <si>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</si>
  <si>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</si>
  <si>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</si>
  <si>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Надання загальної середньої освіти закладами загальної середньої освіти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</si>
  <si>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</si>
  <si>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</si>
  <si>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</si>
  <si>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</si>
  <si>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</si>
  <si>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0117130</t>
  </si>
  <si>
    <t>0421</t>
  </si>
  <si>
    <t xml:space="preserve">Здійснення заходів із землеустрою </t>
  </si>
  <si>
    <t>0117322</t>
  </si>
  <si>
    <t>7322</t>
  </si>
  <si>
    <t>0443</t>
  </si>
  <si>
    <t>Будівництво-1 медичних установ та закладів</t>
  </si>
  <si>
    <t>0117361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</si>
  <si>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</si>
  <si>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</si>
  <si>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0116090</t>
  </si>
  <si>
    <t>6090</t>
  </si>
  <si>
    <t>0640</t>
  </si>
  <si>
    <t>Інша діяльність у сфері житлово-комунального господарства</t>
  </si>
  <si>
    <t>0110150</t>
  </si>
  <si>
    <t>0150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</si>
  <si>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</si>
  <si>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3700000</t>
  </si>
  <si>
    <t>Фінансовий відділ Баштанської міської ради</t>
  </si>
  <si>
    <t>3710000</t>
  </si>
  <si>
    <t>3710160</t>
  </si>
  <si>
    <t>0118220</t>
  </si>
  <si>
    <t>0380</t>
  </si>
  <si>
    <t>Заходи та роботи з мобілізаційної підготовки місцевого значення</t>
  </si>
  <si>
    <t>0117650</t>
  </si>
  <si>
    <t>7650</t>
  </si>
  <si>
    <t>Проведення експертної грошової оцінки земельної ділянки чи права на неї</t>
  </si>
  <si>
    <t>0117540</t>
  </si>
  <si>
    <t>0460</t>
  </si>
  <si>
    <t>Реалізація заходів,спрямованих на підвищення доступності широкосмугового доступу до Інтернету в сільській місцевості</t>
  </si>
  <si>
    <t>0110180</t>
  </si>
  <si>
    <t>0180</t>
  </si>
  <si>
    <t>0133</t>
  </si>
  <si>
    <t>Інша діяльність у сфері державного управління</t>
  </si>
  <si>
    <t>07 жовтня  2021 року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</si>
</sst>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10"/>
      <name val="Arial Cyr"/>
      <charset val="204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5" fillId="0" borderId="0" xfId="0" applyFont="1" applyAlignment="1"/>
    <xf numFmtId="165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2" xfId="0" quotePrefix="1" applyFont="1" applyBorder="1" applyAlignment="1">
      <alignment horizontal="center" vertical="top" wrapText="1"/>
    </xf>
    <xf numFmtId="4" fontId="0" fillId="0" borderId="0" xfId="0" applyNumberFormat="1"/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Border="1" applyAlignment="1">
      <alignment vertical="top" wrapText="1"/>
    </xf>
    <xf numFmtId="164" fontId="8" fillId="0" borderId="2" xfId="0" quotePrefix="1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vertical="top" wrapText="1"/>
    </xf>
    <xf numFmtId="4" fontId="11" fillId="2" borderId="2" xfId="0" applyNumberFormat="1" applyFont="1" applyFill="1" applyBorder="1" applyAlignment="1">
      <alignment vertical="top" wrapText="1"/>
    </xf>
    <xf numFmtId="0" fontId="9" fillId="0" borderId="2" xfId="0" quotePrefix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vertical="top" wrapText="1"/>
    </xf>
    <xf numFmtId="0" fontId="9" fillId="0" borderId="2" xfId="0" quotePrefix="1" applyFont="1" applyBorder="1" applyAlignment="1">
      <alignment horizontal="left" vertical="top" wrapText="1"/>
    </xf>
    <xf numFmtId="164" fontId="9" fillId="0" borderId="2" xfId="0" quotePrefix="1" applyNumberFormat="1" applyFont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12" fillId="0" borderId="2" xfId="0" applyNumberFormat="1" applyFont="1" applyBorder="1" applyAlignment="1">
      <alignment vertical="top" wrapText="1"/>
    </xf>
    <xf numFmtId="4" fontId="3" fillId="2" borderId="2" xfId="0" applyNumberFormat="1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3" fillId="0" borderId="0" xfId="0" applyFont="1"/>
    <xf numFmtId="49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justify" vertical="top" wrapText="1"/>
    </xf>
    <xf numFmtId="0" fontId="12" fillId="0" borderId="2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2" xfId="0" quotePrefix="1" applyNumberFormat="1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quotePrefix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quotePrefix="1" applyNumberFormat="1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vertical="top"/>
    </xf>
    <xf numFmtId="2" fontId="14" fillId="2" borderId="3" xfId="0" applyNumberFormat="1" applyFont="1" applyFill="1" applyBorder="1" applyAlignment="1">
      <alignment vertical="top" wrapText="1"/>
    </xf>
    <xf numFmtId="2" fontId="14" fillId="2" borderId="4" xfId="0" applyNumberFormat="1" applyFont="1" applyFill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0" fontId="14" fillId="0" borderId="2" xfId="0" quotePrefix="1" applyFont="1" applyBorder="1" applyAlignment="1">
      <alignment horizontal="center" vertical="top" wrapText="1"/>
    </xf>
    <xf numFmtId="164" fontId="14" fillId="0" borderId="2" xfId="0" quotePrefix="1" applyNumberFormat="1" applyFont="1" applyBorder="1" applyAlignment="1">
      <alignment horizontal="center" vertical="top" wrapText="1"/>
    </xf>
    <xf numFmtId="164" fontId="14" fillId="0" borderId="2" xfId="0" applyNumberFormat="1" applyFont="1" applyBorder="1" applyAlignment="1">
      <alignment vertical="top" wrapText="1"/>
    </xf>
    <xf numFmtId="0" fontId="4" fillId="0" borderId="2" xfId="0" quotePrefix="1" applyFont="1" applyBorder="1" applyAlignment="1">
      <alignment horizontal="center" vertical="top" wrapText="1"/>
    </xf>
    <xf numFmtId="0" fontId="0" fillId="0" borderId="2" xfId="0" quotePrefix="1" applyFont="1" applyBorder="1" applyAlignment="1">
      <alignment horizontal="center" vertical="top" wrapText="1"/>
    </xf>
    <xf numFmtId="1" fontId="4" fillId="0" borderId="2" xfId="0" quotePrefix="1" applyNumberFormat="1" applyFont="1" applyBorder="1" applyAlignment="1">
      <alignment horizontal="center" vertical="top" wrapText="1"/>
    </xf>
    <xf numFmtId="164" fontId="0" fillId="0" borderId="2" xfId="0" applyNumberFormat="1" applyFont="1" applyBorder="1" applyAlignment="1">
      <alignment vertical="top" wrapText="1"/>
    </xf>
    <xf numFmtId="49" fontId="14" fillId="0" borderId="2" xfId="0" quotePrefix="1" applyNumberFormat="1" applyFont="1" applyBorder="1" applyAlignment="1">
      <alignment horizontal="center" vertical="top" wrapText="1"/>
    </xf>
    <xf numFmtId="164" fontId="15" fillId="0" borderId="2" xfId="0" quotePrefix="1" applyNumberFormat="1" applyFont="1" applyBorder="1" applyAlignment="1">
      <alignment vertical="top" wrapText="1"/>
    </xf>
    <xf numFmtId="0" fontId="15" fillId="0" borderId="2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left" vertical="top"/>
    </xf>
    <xf numFmtId="49" fontId="15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quotePrefix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quotePrefix="1" applyBorder="1" applyAlignment="1">
      <alignment horizontal="center" vertical="top" wrapText="1"/>
    </xf>
    <xf numFmtId="4" fontId="0" fillId="0" borderId="2" xfId="0" quotePrefix="1" applyNumberFormat="1" applyBorder="1" applyAlignment="1">
      <alignment horizontal="center" vertical="top" wrapText="1"/>
    </xf>
    <xf numFmtId="4" fontId="0" fillId="0" borderId="2" xfId="0" quotePrefix="1" applyNumberFormat="1" applyBorder="1" applyAlignment="1">
      <alignment vertical="center" wrapText="1"/>
    </xf>
    <xf numFmtId="4" fontId="0" fillId="0" borderId="2" xfId="0" quotePrefix="1" applyNumberFormat="1" applyBorder="1" applyAlignment="1">
      <alignment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164" fontId="15" fillId="0" borderId="0" xfId="0" quotePrefix="1" applyNumberFormat="1" applyFont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9" fontId="15" fillId="3" borderId="2" xfId="0" applyNumberFormat="1" applyFont="1" applyFill="1" applyBorder="1" applyAlignment="1">
      <alignment vertical="top"/>
    </xf>
    <xf numFmtId="49" fontId="15" fillId="3" borderId="2" xfId="0" applyNumberFormat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left" vertical="top" wrapText="1"/>
    </xf>
    <xf numFmtId="49" fontId="15" fillId="3" borderId="2" xfId="0" applyNumberFormat="1" applyFont="1" applyFill="1" applyBorder="1" applyAlignment="1">
      <alignment horizontal="center" vertical="top"/>
    </xf>
    <xf numFmtId="4" fontId="12" fillId="2" borderId="2" xfId="0" applyNumberFormat="1" applyFont="1" applyFill="1" applyBorder="1" applyAlignment="1">
      <alignment vertical="top" wrapText="1"/>
    </xf>
    <xf numFmtId="49" fontId="4" fillId="0" borderId="2" xfId="0" quotePrefix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view="pageBreakPreview" topLeftCell="C1" zoomScale="75" zoomScaleNormal="100" zoomScaleSheetLayoutView="75" workbookViewId="0">
      <selection activeCell="M16" sqref="M16"/>
    </sheetView>
  </sheetViews>
  <sheetFormatPr defaultRowHeight="15" x14ac:dyDescent="0.25"/>
  <cols>
    <col min="1" max="3" width="12" customWidth="1"/>
    <col min="4" max="4" width="40.7109375" customWidth="1"/>
    <col min="5" max="5" width="13.7109375" customWidth="1"/>
    <col min="6" max="6" width="17" customWidth="1"/>
    <col min="7" max="16" width="13.7109375" customWidth="1"/>
  </cols>
  <sheetData>
    <row r="1" spans="1:16" x14ac:dyDescent="0.25">
      <c r="M1" t="s">
        <v>0</v>
      </c>
    </row>
    <row r="2" spans="1:16" x14ac:dyDescent="0.25">
      <c r="M2" t="s">
        <v>1</v>
      </c>
    </row>
    <row r="3" spans="1:16" x14ac:dyDescent="0.25">
      <c r="M3" t="s">
        <v>130</v>
      </c>
    </row>
    <row r="5" spans="1:16" x14ac:dyDescent="0.25">
      <c r="A5" s="91" t="s">
        <v>27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x14ac:dyDescent="0.25">
      <c r="A6" s="91" t="s">
        <v>28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6" x14ac:dyDescent="0.25">
      <c r="A7" s="12" t="s">
        <v>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11" t="s">
        <v>26</v>
      </c>
      <c r="P8" s="1" t="s">
        <v>2</v>
      </c>
    </row>
    <row r="9" spans="1:16" x14ac:dyDescent="0.25">
      <c r="A9" s="93" t="s">
        <v>3</v>
      </c>
      <c r="B9" s="93" t="s">
        <v>4</v>
      </c>
      <c r="C9" s="93" t="s">
        <v>5</v>
      </c>
      <c r="D9" s="94" t="s">
        <v>6</v>
      </c>
      <c r="E9" s="94" t="s">
        <v>7</v>
      </c>
      <c r="F9" s="94"/>
      <c r="G9" s="94"/>
      <c r="H9" s="94"/>
      <c r="I9" s="94"/>
      <c r="J9" s="94" t="s">
        <v>14</v>
      </c>
      <c r="K9" s="94"/>
      <c r="L9" s="94"/>
      <c r="M9" s="94"/>
      <c r="N9" s="94"/>
      <c r="O9" s="94"/>
      <c r="P9" s="95" t="s">
        <v>16</v>
      </c>
    </row>
    <row r="10" spans="1:16" x14ac:dyDescent="0.25">
      <c r="A10" s="94"/>
      <c r="B10" s="94"/>
      <c r="C10" s="94"/>
      <c r="D10" s="94"/>
      <c r="E10" s="95" t="s">
        <v>8</v>
      </c>
      <c r="F10" s="94" t="s">
        <v>9</v>
      </c>
      <c r="G10" s="94" t="s">
        <v>10</v>
      </c>
      <c r="H10" s="94"/>
      <c r="I10" s="94" t="s">
        <v>13</v>
      </c>
      <c r="J10" s="95" t="s">
        <v>8</v>
      </c>
      <c r="K10" s="94" t="s">
        <v>15</v>
      </c>
      <c r="L10" s="94" t="s">
        <v>9</v>
      </c>
      <c r="M10" s="94" t="s">
        <v>10</v>
      </c>
      <c r="N10" s="94"/>
      <c r="O10" s="94" t="s">
        <v>13</v>
      </c>
      <c r="P10" s="94"/>
    </row>
    <row r="11" spans="1:16" x14ac:dyDescent="0.25">
      <c r="A11" s="94"/>
      <c r="B11" s="94"/>
      <c r="C11" s="94"/>
      <c r="D11" s="94"/>
      <c r="E11" s="94"/>
      <c r="F11" s="94"/>
      <c r="G11" s="94" t="s">
        <v>11</v>
      </c>
      <c r="H11" s="94" t="s">
        <v>12</v>
      </c>
      <c r="I11" s="94"/>
      <c r="J11" s="94"/>
      <c r="K11" s="94"/>
      <c r="L11" s="94"/>
      <c r="M11" s="94" t="s">
        <v>11</v>
      </c>
      <c r="N11" s="94" t="s">
        <v>12</v>
      </c>
      <c r="O11" s="94"/>
      <c r="P11" s="94"/>
    </row>
    <row r="12" spans="1:16" ht="44.25" customHeight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6" x14ac:dyDescent="0.2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5">
      <c r="A14" s="5" t="s">
        <v>17</v>
      </c>
      <c r="B14" s="6"/>
      <c r="C14" s="7"/>
      <c r="D14" s="8" t="s">
        <v>18</v>
      </c>
      <c r="E14" s="9">
        <f>E15</f>
        <v>190866</v>
      </c>
      <c r="F14" s="10">
        <f>F15</f>
        <v>190866</v>
      </c>
      <c r="G14" s="10">
        <f t="shared" ref="G14:I14" si="0">G15</f>
        <v>0</v>
      </c>
      <c r="H14" s="10">
        <f t="shared" si="0"/>
        <v>30000</v>
      </c>
      <c r="I14" s="10">
        <f t="shared" si="0"/>
        <v>0</v>
      </c>
      <c r="J14" s="9">
        <f t="shared" ref="J14:J23" si="1">L14+O14</f>
        <v>329735.67999999999</v>
      </c>
      <c r="K14" s="10">
        <f>K15</f>
        <v>329735.67999999999</v>
      </c>
      <c r="L14" s="10">
        <f t="shared" ref="L14:O14" si="2">L15</f>
        <v>0</v>
      </c>
      <c r="M14" s="10">
        <f t="shared" si="2"/>
        <v>0</v>
      </c>
      <c r="N14" s="10">
        <f t="shared" si="2"/>
        <v>0</v>
      </c>
      <c r="O14" s="10">
        <f t="shared" si="2"/>
        <v>329735.67999999999</v>
      </c>
      <c r="P14" s="9">
        <f t="shared" ref="P14:P55" si="3">E14+J14</f>
        <v>520601.68</v>
      </c>
    </row>
    <row r="15" spans="1:16" x14ac:dyDescent="0.25">
      <c r="A15" s="5" t="s">
        <v>19</v>
      </c>
      <c r="B15" s="6"/>
      <c r="C15" s="7"/>
      <c r="D15" s="8" t="s">
        <v>18</v>
      </c>
      <c r="E15" s="9">
        <f t="shared" ref="E15:E23" si="4">F15+I15</f>
        <v>190866</v>
      </c>
      <c r="F15" s="10">
        <f>F18+F19+F21+F23+F26+F27+F28+F16+F22+F31+F17+F29</f>
        <v>190866</v>
      </c>
      <c r="G15" s="10">
        <f t="shared" ref="G15:I15" si="5">G18+G19+G21+G23+G26+G27+G28+G16+G22+G31+G17+G29</f>
        <v>0</v>
      </c>
      <c r="H15" s="10">
        <f t="shared" si="5"/>
        <v>30000</v>
      </c>
      <c r="I15" s="10">
        <f t="shared" si="5"/>
        <v>0</v>
      </c>
      <c r="J15" s="9">
        <f t="shared" si="1"/>
        <v>329735.67999999999</v>
      </c>
      <c r="K15" s="10">
        <f>K18+K19+K21+K23+K26+K27+K28+K30</f>
        <v>329735.67999999999</v>
      </c>
      <c r="L15" s="10">
        <f t="shared" ref="L15:O15" si="6">L18+L19+L21+L23+L26+L27+L28+L30</f>
        <v>0</v>
      </c>
      <c r="M15" s="10">
        <f t="shared" si="6"/>
        <v>0</v>
      </c>
      <c r="N15" s="10">
        <f t="shared" si="6"/>
        <v>0</v>
      </c>
      <c r="O15" s="10">
        <f t="shared" si="6"/>
        <v>329735.67999999999</v>
      </c>
      <c r="P15" s="9">
        <f t="shared" si="3"/>
        <v>520601.68</v>
      </c>
    </row>
    <row r="16" spans="1:16" ht="88.5" customHeight="1" x14ac:dyDescent="0.25">
      <c r="A16" s="53" t="s">
        <v>110</v>
      </c>
      <c r="B16" s="53" t="s">
        <v>111</v>
      </c>
      <c r="C16" s="54" t="s">
        <v>74</v>
      </c>
      <c r="D16" s="81" t="s">
        <v>112</v>
      </c>
      <c r="E16" s="82">
        <f t="shared" si="4"/>
        <v>48744</v>
      </c>
      <c r="F16" s="83">
        <f>30000-32706+51450</f>
        <v>48744</v>
      </c>
      <c r="G16" s="83"/>
      <c r="H16" s="83">
        <v>30000</v>
      </c>
      <c r="I16" s="83"/>
      <c r="J16" s="82"/>
      <c r="K16" s="83"/>
      <c r="L16" s="83"/>
      <c r="M16" s="83"/>
      <c r="N16" s="83"/>
      <c r="O16" s="83"/>
      <c r="P16" s="82">
        <f t="shared" si="3"/>
        <v>48744</v>
      </c>
    </row>
    <row r="17" spans="1:16" ht="37.5" customHeight="1" x14ac:dyDescent="0.25">
      <c r="A17" s="53" t="s">
        <v>126</v>
      </c>
      <c r="B17" s="53" t="s">
        <v>127</v>
      </c>
      <c r="C17" s="54" t="s">
        <v>128</v>
      </c>
      <c r="D17" s="61" t="s">
        <v>129</v>
      </c>
      <c r="E17" s="82">
        <f t="shared" si="4"/>
        <v>96800</v>
      </c>
      <c r="F17" s="83">
        <v>96800</v>
      </c>
      <c r="G17" s="83"/>
      <c r="H17" s="83"/>
      <c r="I17" s="83"/>
      <c r="J17" s="82"/>
      <c r="K17" s="83"/>
      <c r="L17" s="83"/>
      <c r="M17" s="83"/>
      <c r="N17" s="83"/>
      <c r="O17" s="83"/>
      <c r="P17" s="82">
        <f t="shared" si="3"/>
        <v>96800</v>
      </c>
    </row>
    <row r="18" spans="1:16" ht="36" customHeight="1" x14ac:dyDescent="0.25">
      <c r="A18" s="53" t="s">
        <v>49</v>
      </c>
      <c r="B18" s="53">
        <v>2010</v>
      </c>
      <c r="C18" s="60" t="s">
        <v>50</v>
      </c>
      <c r="D18" s="61" t="s">
        <v>51</v>
      </c>
      <c r="E18" s="9">
        <f t="shared" si="4"/>
        <v>7100</v>
      </c>
      <c r="F18" s="10">
        <v>7100</v>
      </c>
      <c r="G18" s="10"/>
      <c r="H18" s="10"/>
      <c r="I18" s="10"/>
      <c r="J18" s="29">
        <f t="shared" si="1"/>
        <v>0</v>
      </c>
      <c r="K18" s="10"/>
      <c r="L18" s="10"/>
      <c r="M18" s="10"/>
      <c r="N18" s="10"/>
      <c r="O18" s="10"/>
      <c r="P18" s="9">
        <f t="shared" si="3"/>
        <v>7100</v>
      </c>
    </row>
    <row r="19" spans="1:16" ht="25.5" x14ac:dyDescent="0.25">
      <c r="A19" s="53" t="s">
        <v>41</v>
      </c>
      <c r="B19" s="53"/>
      <c r="C19" s="54"/>
      <c r="D19" s="55" t="s">
        <v>42</v>
      </c>
      <c r="E19" s="9">
        <f t="shared" si="4"/>
        <v>36</v>
      </c>
      <c r="F19" s="10">
        <f>F20</f>
        <v>36</v>
      </c>
      <c r="G19" s="10"/>
      <c r="H19" s="10"/>
      <c r="I19" s="10"/>
      <c r="J19" s="29">
        <f t="shared" si="1"/>
        <v>0</v>
      </c>
      <c r="K19" s="10"/>
      <c r="L19" s="10"/>
      <c r="M19" s="10"/>
      <c r="N19" s="10"/>
      <c r="O19" s="10"/>
      <c r="P19" s="9">
        <f t="shared" si="3"/>
        <v>36</v>
      </c>
    </row>
    <row r="20" spans="1:16" ht="39" customHeight="1" x14ac:dyDescent="0.25">
      <c r="A20" s="56" t="s">
        <v>43</v>
      </c>
      <c r="B20" s="57">
        <v>3090</v>
      </c>
      <c r="C20" s="58">
        <v>1030</v>
      </c>
      <c r="D20" s="59" t="s">
        <v>44</v>
      </c>
      <c r="E20" s="9">
        <f t="shared" si="4"/>
        <v>36</v>
      </c>
      <c r="F20" s="10">
        <v>36</v>
      </c>
      <c r="G20" s="10"/>
      <c r="H20" s="10"/>
      <c r="I20" s="10"/>
      <c r="J20" s="29">
        <f t="shared" si="1"/>
        <v>0</v>
      </c>
      <c r="K20" s="10"/>
      <c r="L20" s="10"/>
      <c r="M20" s="10"/>
      <c r="N20" s="10"/>
      <c r="O20" s="10"/>
      <c r="P20" s="9">
        <f t="shared" si="3"/>
        <v>36</v>
      </c>
    </row>
    <row r="21" spans="1:16" ht="39" customHeight="1" x14ac:dyDescent="0.25">
      <c r="A21" s="53" t="s">
        <v>45</v>
      </c>
      <c r="B21" s="53" t="s">
        <v>46</v>
      </c>
      <c r="C21" s="54" t="s">
        <v>47</v>
      </c>
      <c r="D21" s="55" t="s">
        <v>48</v>
      </c>
      <c r="E21" s="9">
        <f t="shared" si="4"/>
        <v>150280</v>
      </c>
      <c r="F21" s="10">
        <f>20000+108630+23100-1450</f>
        <v>150280</v>
      </c>
      <c r="G21" s="10"/>
      <c r="H21" s="10"/>
      <c r="I21" s="10"/>
      <c r="J21" s="29">
        <f t="shared" si="1"/>
        <v>15950</v>
      </c>
      <c r="K21" s="10">
        <f>39050-23100</f>
        <v>15950</v>
      </c>
      <c r="L21" s="10"/>
      <c r="M21" s="10"/>
      <c r="N21" s="10"/>
      <c r="O21" s="10">
        <f>39050-23100</f>
        <v>15950</v>
      </c>
      <c r="P21" s="9">
        <f>E21+J21</f>
        <v>166230</v>
      </c>
    </row>
    <row r="22" spans="1:16" ht="39" customHeight="1" x14ac:dyDescent="0.25">
      <c r="A22" s="53" t="s">
        <v>106</v>
      </c>
      <c r="B22" s="53" t="s">
        <v>107</v>
      </c>
      <c r="C22" s="54" t="s">
        <v>108</v>
      </c>
      <c r="D22" s="55" t="s">
        <v>109</v>
      </c>
      <c r="E22" s="9">
        <f t="shared" si="4"/>
        <v>1450</v>
      </c>
      <c r="F22" s="10">
        <v>1450</v>
      </c>
      <c r="G22" s="10"/>
      <c r="H22" s="10"/>
      <c r="I22" s="10"/>
      <c r="J22" s="29"/>
      <c r="K22" s="10"/>
      <c r="L22" s="10"/>
      <c r="M22" s="10"/>
      <c r="N22" s="10"/>
      <c r="O22" s="10"/>
      <c r="P22" s="9">
        <f>E22+J22</f>
        <v>1450</v>
      </c>
    </row>
    <row r="23" spans="1:16" ht="45.75" customHeight="1" x14ac:dyDescent="0.25">
      <c r="A23" s="17" t="s">
        <v>35</v>
      </c>
      <c r="B23" s="17">
        <v>6082</v>
      </c>
      <c r="C23" s="22" t="s">
        <v>36</v>
      </c>
      <c r="D23" s="21" t="s">
        <v>37</v>
      </c>
      <c r="E23" s="29">
        <f t="shared" si="4"/>
        <v>0</v>
      </c>
      <c r="F23" s="30">
        <f>F25</f>
        <v>0</v>
      </c>
      <c r="G23" s="30"/>
      <c r="H23" s="30"/>
      <c r="I23" s="30"/>
      <c r="J23" s="29">
        <f t="shared" si="1"/>
        <v>385000</v>
      </c>
      <c r="K23" s="30">
        <f>K25</f>
        <v>385000</v>
      </c>
      <c r="L23" s="30"/>
      <c r="M23" s="30"/>
      <c r="N23" s="30"/>
      <c r="O23" s="30">
        <f>O25</f>
        <v>385000</v>
      </c>
      <c r="P23" s="29">
        <f t="shared" si="3"/>
        <v>385000</v>
      </c>
    </row>
    <row r="24" spans="1:16" ht="27" customHeight="1" x14ac:dyDescent="0.25">
      <c r="A24" s="17"/>
      <c r="B24" s="17"/>
      <c r="C24" s="22"/>
      <c r="D24" s="21" t="s">
        <v>65</v>
      </c>
      <c r="E24" s="29"/>
      <c r="F24" s="30"/>
      <c r="G24" s="30"/>
      <c r="H24" s="30"/>
      <c r="I24" s="30"/>
      <c r="J24" s="29"/>
      <c r="K24" s="30"/>
      <c r="L24" s="30"/>
      <c r="M24" s="30"/>
      <c r="N24" s="30"/>
      <c r="O24" s="30"/>
      <c r="P24" s="29"/>
    </row>
    <row r="25" spans="1:16" ht="96.75" customHeight="1" x14ac:dyDescent="0.25">
      <c r="A25" s="17"/>
      <c r="B25" s="17"/>
      <c r="C25" s="22"/>
      <c r="D25" s="52" t="s">
        <v>66</v>
      </c>
      <c r="E25" s="29">
        <f>F25+I25</f>
        <v>0</v>
      </c>
      <c r="F25" s="30"/>
      <c r="G25" s="31"/>
      <c r="H25" s="31"/>
      <c r="I25" s="31"/>
      <c r="J25" s="29">
        <f>L25+O25</f>
        <v>385000</v>
      </c>
      <c r="K25" s="31">
        <f>385000</f>
        <v>385000</v>
      </c>
      <c r="L25" s="31"/>
      <c r="M25" s="31"/>
      <c r="N25" s="31"/>
      <c r="O25" s="31">
        <f>K25</f>
        <v>385000</v>
      </c>
      <c r="P25" s="29">
        <f t="shared" si="3"/>
        <v>385000</v>
      </c>
    </row>
    <row r="26" spans="1:16" ht="24.75" customHeight="1" x14ac:dyDescent="0.25">
      <c r="A26" s="17" t="s">
        <v>96</v>
      </c>
      <c r="B26" s="17">
        <v>7130</v>
      </c>
      <c r="C26" s="66" t="s">
        <v>97</v>
      </c>
      <c r="D26" s="21" t="s">
        <v>98</v>
      </c>
      <c r="E26" s="29">
        <f>F26+I26</f>
        <v>-1000</v>
      </c>
      <c r="F26" s="30">
        <v>-1000</v>
      </c>
      <c r="G26" s="31"/>
      <c r="H26" s="31"/>
      <c r="I26" s="31"/>
      <c r="J26" s="29"/>
      <c r="K26" s="31"/>
      <c r="L26" s="31"/>
      <c r="M26" s="31"/>
      <c r="N26" s="31"/>
      <c r="O26" s="31"/>
      <c r="P26" s="29">
        <f t="shared" si="3"/>
        <v>-1000</v>
      </c>
    </row>
    <row r="27" spans="1:16" ht="38.25" customHeight="1" x14ac:dyDescent="0.25">
      <c r="A27" s="79" t="s">
        <v>99</v>
      </c>
      <c r="B27" s="79" t="s">
        <v>100</v>
      </c>
      <c r="C27" s="80" t="s">
        <v>101</v>
      </c>
      <c r="D27" s="76" t="s">
        <v>102</v>
      </c>
      <c r="E27" s="29"/>
      <c r="F27" s="30"/>
      <c r="G27" s="31"/>
      <c r="H27" s="31"/>
      <c r="I27" s="31"/>
      <c r="J27" s="29">
        <f t="shared" ref="J27:J30" si="7">L27+O27</f>
        <v>-5882</v>
      </c>
      <c r="K27" s="31">
        <v>-5882</v>
      </c>
      <c r="L27" s="31"/>
      <c r="M27" s="31"/>
      <c r="N27" s="31"/>
      <c r="O27" s="31">
        <v>-5882</v>
      </c>
      <c r="P27" s="29">
        <f t="shared" si="3"/>
        <v>-5882</v>
      </c>
    </row>
    <row r="28" spans="1:16" ht="60.75" customHeight="1" x14ac:dyDescent="0.25">
      <c r="A28" s="56" t="s">
        <v>103</v>
      </c>
      <c r="B28" s="56">
        <v>7361</v>
      </c>
      <c r="C28" s="71" t="s">
        <v>104</v>
      </c>
      <c r="D28" s="68" t="s">
        <v>105</v>
      </c>
      <c r="E28" s="29"/>
      <c r="F28" s="30"/>
      <c r="G28" s="31"/>
      <c r="H28" s="31"/>
      <c r="I28" s="31"/>
      <c r="J28" s="29">
        <f t="shared" si="7"/>
        <v>-101748</v>
      </c>
      <c r="K28" s="31">
        <v>-101748</v>
      </c>
      <c r="L28" s="31"/>
      <c r="M28" s="31"/>
      <c r="N28" s="31"/>
      <c r="O28" s="31">
        <v>-101748</v>
      </c>
      <c r="P28" s="29">
        <f t="shared" si="3"/>
        <v>-101748</v>
      </c>
    </row>
    <row r="29" spans="1:16" ht="60.75" customHeight="1" x14ac:dyDescent="0.25">
      <c r="A29" s="17" t="s">
        <v>123</v>
      </c>
      <c r="B29" s="17">
        <v>7540</v>
      </c>
      <c r="C29" s="71" t="s">
        <v>124</v>
      </c>
      <c r="D29" s="59" t="s">
        <v>125</v>
      </c>
      <c r="E29" s="29">
        <f>F29+I29</f>
        <v>-115544</v>
      </c>
      <c r="F29" s="30">
        <v>-115544</v>
      </c>
      <c r="G29" s="31"/>
      <c r="H29" s="31"/>
      <c r="I29" s="31"/>
      <c r="J29" s="29"/>
      <c r="K29" s="31"/>
      <c r="L29" s="31"/>
      <c r="M29" s="31"/>
      <c r="N29" s="31"/>
      <c r="O29" s="31"/>
      <c r="P29" s="29">
        <f t="shared" si="3"/>
        <v>-115544</v>
      </c>
    </row>
    <row r="30" spans="1:16" ht="60.75" customHeight="1" x14ac:dyDescent="0.25">
      <c r="A30" s="89" t="s">
        <v>120</v>
      </c>
      <c r="B30" s="89" t="s">
        <v>121</v>
      </c>
      <c r="C30" s="89" t="s">
        <v>104</v>
      </c>
      <c r="D30" s="68" t="s">
        <v>122</v>
      </c>
      <c r="E30" s="29"/>
      <c r="F30" s="30"/>
      <c r="G30" s="31"/>
      <c r="H30" s="31"/>
      <c r="I30" s="31"/>
      <c r="J30" s="29">
        <f t="shared" si="7"/>
        <v>36415.68</v>
      </c>
      <c r="K30" s="31">
        <v>36415.68</v>
      </c>
      <c r="L30" s="31"/>
      <c r="M30" s="31"/>
      <c r="N30" s="31"/>
      <c r="O30" s="31">
        <v>36415.68</v>
      </c>
      <c r="P30" s="29">
        <f t="shared" si="3"/>
        <v>36415.68</v>
      </c>
    </row>
    <row r="31" spans="1:16" ht="33.75" customHeight="1" x14ac:dyDescent="0.25">
      <c r="A31" s="56" t="s">
        <v>117</v>
      </c>
      <c r="B31" s="56">
        <v>8220</v>
      </c>
      <c r="C31" s="71" t="s">
        <v>118</v>
      </c>
      <c r="D31" s="68" t="s">
        <v>119</v>
      </c>
      <c r="E31" s="29">
        <f>F31+I31</f>
        <v>3000</v>
      </c>
      <c r="F31" s="30">
        <v>3000</v>
      </c>
      <c r="G31" s="31"/>
      <c r="H31" s="31"/>
      <c r="I31" s="31"/>
      <c r="J31" s="29"/>
      <c r="K31" s="31"/>
      <c r="L31" s="31"/>
      <c r="M31" s="31"/>
      <c r="N31" s="31"/>
      <c r="O31" s="31"/>
      <c r="P31" s="29">
        <f t="shared" si="3"/>
        <v>3000</v>
      </c>
    </row>
    <row r="32" spans="1:16" ht="30" x14ac:dyDescent="0.25">
      <c r="A32" s="38" t="s">
        <v>20</v>
      </c>
      <c r="B32" s="39"/>
      <c r="C32" s="40"/>
      <c r="D32" s="41" t="s">
        <v>21</v>
      </c>
      <c r="E32" s="32">
        <f t="shared" ref="E32:E55" si="8">F32+I32</f>
        <v>403709.47</v>
      </c>
      <c r="F32" s="42">
        <f>F33</f>
        <v>403709.47</v>
      </c>
      <c r="G32" s="42">
        <f t="shared" ref="G32:I32" si="9">G33</f>
        <v>-236000</v>
      </c>
      <c r="H32" s="42">
        <f t="shared" si="9"/>
        <v>531965</v>
      </c>
      <c r="I32" s="42">
        <f t="shared" si="9"/>
        <v>0</v>
      </c>
      <c r="J32" s="33">
        <f t="shared" ref="J32:J33" si="10">L32+O32</f>
        <v>0</v>
      </c>
      <c r="K32" s="42">
        <f>K33</f>
        <v>0</v>
      </c>
      <c r="L32" s="42">
        <f t="shared" ref="L32:O32" si="11">L33</f>
        <v>0</v>
      </c>
      <c r="M32" s="42">
        <f t="shared" si="11"/>
        <v>0</v>
      </c>
      <c r="N32" s="42">
        <f t="shared" si="11"/>
        <v>0</v>
      </c>
      <c r="O32" s="42">
        <f t="shared" si="11"/>
        <v>0</v>
      </c>
      <c r="P32" s="33">
        <f t="shared" si="3"/>
        <v>403709.47</v>
      </c>
    </row>
    <row r="33" spans="1:16" ht="30" x14ac:dyDescent="0.25">
      <c r="A33" s="38" t="s">
        <v>22</v>
      </c>
      <c r="B33" s="39"/>
      <c r="C33" s="40"/>
      <c r="D33" s="41" t="s">
        <v>21</v>
      </c>
      <c r="E33" s="32">
        <f t="shared" si="8"/>
        <v>403709.47</v>
      </c>
      <c r="F33" s="42">
        <f>F34+F35</f>
        <v>403709.47</v>
      </c>
      <c r="G33" s="42">
        <f t="shared" ref="G33:I33" si="12">G34+G35</f>
        <v>-236000</v>
      </c>
      <c r="H33" s="42">
        <f t="shared" si="12"/>
        <v>531965</v>
      </c>
      <c r="I33" s="42">
        <f t="shared" si="12"/>
        <v>0</v>
      </c>
      <c r="J33" s="33">
        <f t="shared" si="10"/>
        <v>0</v>
      </c>
      <c r="K33" s="42">
        <f>+K42</f>
        <v>0</v>
      </c>
      <c r="L33" s="42">
        <f t="shared" ref="L33:O33" si="13">+L42</f>
        <v>0</v>
      </c>
      <c r="M33" s="42">
        <f t="shared" si="13"/>
        <v>0</v>
      </c>
      <c r="N33" s="42">
        <f t="shared" si="13"/>
        <v>0</v>
      </c>
      <c r="O33" s="42">
        <f t="shared" si="13"/>
        <v>0</v>
      </c>
      <c r="P33" s="33">
        <f t="shared" si="3"/>
        <v>403709.47</v>
      </c>
    </row>
    <row r="34" spans="1:16" ht="48" customHeight="1" x14ac:dyDescent="0.25">
      <c r="A34" s="36" t="s">
        <v>91</v>
      </c>
      <c r="B34" s="19" t="s">
        <v>73</v>
      </c>
      <c r="C34" s="66" t="s">
        <v>74</v>
      </c>
      <c r="D34" s="72" t="s">
        <v>92</v>
      </c>
      <c r="E34" s="32">
        <f t="shared" si="8"/>
        <v>16000</v>
      </c>
      <c r="F34" s="42">
        <f>24000-8000</f>
        <v>16000</v>
      </c>
      <c r="G34" s="42">
        <v>24000</v>
      </c>
      <c r="H34" s="42"/>
      <c r="I34" s="42"/>
      <c r="J34" s="33"/>
      <c r="K34" s="42"/>
      <c r="L34" s="42"/>
      <c r="M34" s="42"/>
      <c r="N34" s="42"/>
      <c r="O34" s="42"/>
      <c r="P34" s="33">
        <f t="shared" si="3"/>
        <v>16000</v>
      </c>
    </row>
    <row r="35" spans="1:16" x14ac:dyDescent="0.25">
      <c r="A35" s="36" t="s">
        <v>52</v>
      </c>
      <c r="B35" s="19"/>
      <c r="C35" s="20"/>
      <c r="D35" s="62" t="s">
        <v>53</v>
      </c>
      <c r="E35" s="32">
        <f t="shared" si="8"/>
        <v>387709.47</v>
      </c>
      <c r="F35" s="42">
        <f>F36+F37+F39+F41+F42+F44</f>
        <v>387709.47</v>
      </c>
      <c r="G35" s="42">
        <f t="shared" ref="G35:I35" si="14">G36+G37+G39+G41+G42+G44</f>
        <v>-260000</v>
      </c>
      <c r="H35" s="42">
        <f t="shared" si="14"/>
        <v>531965</v>
      </c>
      <c r="I35" s="42">
        <f t="shared" si="14"/>
        <v>0</v>
      </c>
      <c r="J35" s="33"/>
      <c r="K35" s="42"/>
      <c r="L35" s="42"/>
      <c r="M35" s="42"/>
      <c r="N35" s="42"/>
      <c r="O35" s="42"/>
      <c r="P35" s="33">
        <f t="shared" si="3"/>
        <v>387709.47</v>
      </c>
    </row>
    <row r="36" spans="1:16" ht="30.75" customHeight="1" x14ac:dyDescent="0.25">
      <c r="A36" s="36" t="s">
        <v>54</v>
      </c>
      <c r="B36" s="19" t="s">
        <v>55</v>
      </c>
      <c r="C36" s="20" t="s">
        <v>56</v>
      </c>
      <c r="D36" s="37" t="s">
        <v>57</v>
      </c>
      <c r="E36" s="32">
        <f>F36+I36</f>
        <v>555500</v>
      </c>
      <c r="F36" s="42">
        <f>5500+12000+488000+50000</f>
        <v>555500</v>
      </c>
      <c r="G36" s="42"/>
      <c r="H36" s="42">
        <v>488000</v>
      </c>
      <c r="I36" s="42"/>
      <c r="J36" s="33">
        <f t="shared" ref="J36:J38" si="15">K36+O36</f>
        <v>0</v>
      </c>
      <c r="K36" s="42"/>
      <c r="L36" s="42"/>
      <c r="M36" s="42"/>
      <c r="N36" s="42"/>
      <c r="O36" s="42"/>
      <c r="P36" s="32">
        <f t="shared" si="3"/>
        <v>555500</v>
      </c>
    </row>
    <row r="37" spans="1:16" ht="30.75" customHeight="1" x14ac:dyDescent="0.25">
      <c r="A37" s="36" t="s">
        <v>58</v>
      </c>
      <c r="B37" s="19" t="s">
        <v>59</v>
      </c>
      <c r="C37" s="20"/>
      <c r="D37" s="37" t="s">
        <v>60</v>
      </c>
      <c r="E37" s="32">
        <f>F37+I37</f>
        <v>-292383</v>
      </c>
      <c r="F37" s="42">
        <f>F38</f>
        <v>-292383</v>
      </c>
      <c r="G37" s="42">
        <f>G38</f>
        <v>-284000</v>
      </c>
      <c r="H37" s="42"/>
      <c r="I37" s="42"/>
      <c r="J37" s="33">
        <f t="shared" si="15"/>
        <v>0</v>
      </c>
      <c r="K37" s="42"/>
      <c r="L37" s="42"/>
      <c r="M37" s="42"/>
      <c r="N37" s="42"/>
      <c r="O37" s="42"/>
      <c r="P37" s="32">
        <f t="shared" si="3"/>
        <v>-292383</v>
      </c>
    </row>
    <row r="38" spans="1:16" ht="39.75" customHeight="1" x14ac:dyDescent="0.25">
      <c r="A38" s="36" t="s">
        <v>61</v>
      </c>
      <c r="B38" s="19" t="s">
        <v>62</v>
      </c>
      <c r="C38" s="20" t="s">
        <v>63</v>
      </c>
      <c r="D38" s="37" t="s">
        <v>64</v>
      </c>
      <c r="E38" s="32">
        <f>F38+I38</f>
        <v>-292383</v>
      </c>
      <c r="F38" s="42">
        <f>19617-50000-284000+22000</f>
        <v>-292383</v>
      </c>
      <c r="G38" s="42">
        <v>-284000</v>
      </c>
      <c r="H38" s="42"/>
      <c r="I38" s="42"/>
      <c r="J38" s="33">
        <f t="shared" si="15"/>
        <v>0</v>
      </c>
      <c r="K38" s="42"/>
      <c r="L38" s="42"/>
      <c r="M38" s="42"/>
      <c r="N38" s="42"/>
      <c r="O38" s="42"/>
      <c r="P38" s="32">
        <f t="shared" si="3"/>
        <v>-292383</v>
      </c>
    </row>
    <row r="39" spans="1:16" ht="144.75" customHeight="1" x14ac:dyDescent="0.25">
      <c r="A39" s="74" t="s">
        <v>86</v>
      </c>
      <c r="B39" s="74">
        <v>1060</v>
      </c>
      <c r="C39" s="75"/>
      <c r="D39" s="76" t="s">
        <v>87</v>
      </c>
      <c r="E39" s="32">
        <f>E40</f>
        <v>318000</v>
      </c>
      <c r="F39" s="42">
        <f>F40</f>
        <v>318000</v>
      </c>
      <c r="G39" s="42">
        <f t="shared" ref="G39:H39" si="16">G40</f>
        <v>240000</v>
      </c>
      <c r="H39" s="42">
        <f t="shared" si="16"/>
        <v>0</v>
      </c>
      <c r="I39" s="42">
        <f>I40</f>
        <v>0</v>
      </c>
      <c r="J39" s="33"/>
      <c r="K39" s="42"/>
      <c r="L39" s="42"/>
      <c r="M39" s="42"/>
      <c r="N39" s="42"/>
      <c r="O39" s="42"/>
      <c r="P39" s="32">
        <f t="shared" si="3"/>
        <v>318000</v>
      </c>
    </row>
    <row r="40" spans="1:16" ht="39.75" customHeight="1" x14ac:dyDescent="0.25">
      <c r="A40" s="74" t="s">
        <v>88</v>
      </c>
      <c r="B40" s="74" t="s">
        <v>89</v>
      </c>
      <c r="C40" s="75" t="s">
        <v>63</v>
      </c>
      <c r="D40" s="77" t="s">
        <v>90</v>
      </c>
      <c r="E40" s="32">
        <f>F40+I40</f>
        <v>318000</v>
      </c>
      <c r="F40" s="42">
        <f>240000+26000+52000</f>
        <v>318000</v>
      </c>
      <c r="G40" s="42">
        <v>240000</v>
      </c>
      <c r="H40" s="42"/>
      <c r="I40" s="42"/>
      <c r="J40" s="33"/>
      <c r="K40" s="42"/>
      <c r="L40" s="42"/>
      <c r="M40" s="42"/>
      <c r="N40" s="42"/>
      <c r="O40" s="42"/>
      <c r="P40" s="32">
        <f t="shared" si="3"/>
        <v>318000</v>
      </c>
    </row>
    <row r="41" spans="1:16" ht="45" customHeight="1" x14ac:dyDescent="0.25">
      <c r="A41" s="36" t="s">
        <v>83</v>
      </c>
      <c r="B41" s="19" t="s">
        <v>84</v>
      </c>
      <c r="C41" s="20" t="s">
        <v>81</v>
      </c>
      <c r="D41" s="37" t="s">
        <v>85</v>
      </c>
      <c r="E41" s="32">
        <f>F41+I41</f>
        <v>-254000</v>
      </c>
      <c r="F41" s="42">
        <f>-200000-38000-16000</f>
        <v>-254000</v>
      </c>
      <c r="G41" s="42">
        <f>-200000-16000</f>
        <v>-216000</v>
      </c>
      <c r="H41" s="42"/>
      <c r="I41" s="42"/>
      <c r="J41" s="33"/>
      <c r="K41" s="42"/>
      <c r="L41" s="42"/>
      <c r="M41" s="42"/>
      <c r="N41" s="42"/>
      <c r="O41" s="42"/>
      <c r="P41" s="32">
        <f t="shared" si="3"/>
        <v>-254000</v>
      </c>
    </row>
    <row r="42" spans="1:16" s="35" customFormat="1" ht="50.25" customHeight="1" x14ac:dyDescent="0.25">
      <c r="A42" s="36" t="s">
        <v>38</v>
      </c>
      <c r="B42" s="19" t="s">
        <v>39</v>
      </c>
      <c r="C42" s="20" t="s">
        <v>34</v>
      </c>
      <c r="D42" s="37" t="s">
        <v>40</v>
      </c>
      <c r="E42" s="32">
        <f>F42+I42</f>
        <v>0</v>
      </c>
      <c r="F42" s="34"/>
      <c r="G42" s="34"/>
      <c r="H42" s="34">
        <v>43965</v>
      </c>
      <c r="I42" s="34"/>
      <c r="J42" s="33">
        <f>K42+O42</f>
        <v>0</v>
      </c>
      <c r="K42" s="34"/>
      <c r="L42" s="34"/>
      <c r="M42" s="34"/>
      <c r="N42" s="34"/>
      <c r="O42" s="34"/>
      <c r="P42" s="32">
        <f t="shared" si="3"/>
        <v>0</v>
      </c>
    </row>
    <row r="43" spans="1:16" ht="33" hidden="1" customHeight="1" x14ac:dyDescent="0.25">
      <c r="A43" s="27"/>
      <c r="B43" s="25"/>
      <c r="C43" s="28"/>
      <c r="D43" s="26"/>
      <c r="E43" s="32">
        <f t="shared" ref="E43:E44" si="17">F43+I43</f>
        <v>0</v>
      </c>
      <c r="F43" s="23"/>
      <c r="G43" s="23"/>
      <c r="H43" s="23"/>
      <c r="I43" s="23"/>
      <c r="J43" s="24"/>
      <c r="K43" s="23"/>
      <c r="L43" s="23"/>
      <c r="M43" s="23"/>
      <c r="N43" s="23"/>
      <c r="O43" s="23"/>
      <c r="P43" s="32">
        <f t="shared" si="3"/>
        <v>0</v>
      </c>
    </row>
    <row r="44" spans="1:16" ht="70.5" customHeight="1" x14ac:dyDescent="0.25">
      <c r="A44" s="36" t="s">
        <v>93</v>
      </c>
      <c r="B44" s="19" t="s">
        <v>94</v>
      </c>
      <c r="C44" s="20" t="s">
        <v>34</v>
      </c>
      <c r="D44" s="37" t="s">
        <v>95</v>
      </c>
      <c r="E44" s="32">
        <f t="shared" si="17"/>
        <v>60592.47</v>
      </c>
      <c r="F44" s="78">
        <v>60592.47</v>
      </c>
      <c r="G44" s="23"/>
      <c r="H44" s="23"/>
      <c r="I44" s="23"/>
      <c r="J44" s="24"/>
      <c r="K44" s="23"/>
      <c r="L44" s="23"/>
      <c r="M44" s="23"/>
      <c r="N44" s="23"/>
      <c r="O44" s="23"/>
      <c r="P44" s="32">
        <f t="shared" si="3"/>
        <v>60592.47</v>
      </c>
    </row>
    <row r="45" spans="1:16" ht="42.75" customHeight="1" x14ac:dyDescent="0.25">
      <c r="A45" s="63" t="s">
        <v>67</v>
      </c>
      <c r="B45" s="19"/>
      <c r="C45" s="64"/>
      <c r="D45" s="65" t="s">
        <v>68</v>
      </c>
      <c r="E45" s="29">
        <f>E46</f>
        <v>46150</v>
      </c>
      <c r="F45" s="29">
        <f t="shared" ref="F45:I45" si="18">F46</f>
        <v>46150</v>
      </c>
      <c r="G45" s="29">
        <f t="shared" si="18"/>
        <v>-174300</v>
      </c>
      <c r="H45" s="29">
        <f t="shared" si="18"/>
        <v>223430</v>
      </c>
      <c r="I45" s="29">
        <f t="shared" si="18"/>
        <v>0</v>
      </c>
      <c r="J45" s="29">
        <f t="shared" ref="J45" si="19">J46</f>
        <v>0</v>
      </c>
      <c r="K45" s="29">
        <f t="shared" ref="K45" si="20">K46</f>
        <v>0</v>
      </c>
      <c r="L45" s="29">
        <f t="shared" ref="L45" si="21">L46</f>
        <v>0</v>
      </c>
      <c r="M45" s="29">
        <f t="shared" ref="M45" si="22">M46</f>
        <v>0</v>
      </c>
      <c r="N45" s="29">
        <f t="shared" ref="N45" si="23">N46</f>
        <v>0</v>
      </c>
      <c r="O45" s="29">
        <f t="shared" ref="O45" si="24">O46</f>
        <v>0</v>
      </c>
      <c r="P45" s="32">
        <f t="shared" si="3"/>
        <v>46150</v>
      </c>
    </row>
    <row r="46" spans="1:16" ht="54" customHeight="1" x14ac:dyDescent="0.25">
      <c r="A46" s="63" t="s">
        <v>69</v>
      </c>
      <c r="B46" s="19"/>
      <c r="C46" s="66"/>
      <c r="D46" s="65" t="s">
        <v>68</v>
      </c>
      <c r="E46" s="29">
        <f t="shared" ref="E46:E51" si="25">F46+I46</f>
        <v>46150</v>
      </c>
      <c r="F46" s="30">
        <f>F47+F48+F49+F50+F51</f>
        <v>46150</v>
      </c>
      <c r="G46" s="30">
        <f t="shared" ref="G46:I46" si="26">G47+G48+G49+G50+G51</f>
        <v>-174300</v>
      </c>
      <c r="H46" s="30">
        <f t="shared" si="26"/>
        <v>223430</v>
      </c>
      <c r="I46" s="30">
        <f t="shared" si="26"/>
        <v>0</v>
      </c>
      <c r="J46" s="24"/>
      <c r="K46" s="23"/>
      <c r="L46" s="23"/>
      <c r="M46" s="23"/>
      <c r="N46" s="23"/>
      <c r="O46" s="23"/>
      <c r="P46" s="32">
        <f t="shared" si="3"/>
        <v>46150</v>
      </c>
    </row>
    <row r="47" spans="1:16" ht="54" customHeight="1" x14ac:dyDescent="0.25">
      <c r="A47" s="69" t="s">
        <v>72</v>
      </c>
      <c r="B47" s="70" t="s">
        <v>73</v>
      </c>
      <c r="C47" s="71" t="s">
        <v>74</v>
      </c>
      <c r="D47" s="72" t="s">
        <v>75</v>
      </c>
      <c r="E47" s="29">
        <f t="shared" si="25"/>
        <v>0</v>
      </c>
      <c r="F47" s="23"/>
      <c r="G47" s="30">
        <v>-8200</v>
      </c>
      <c r="H47" s="30">
        <v>10000</v>
      </c>
      <c r="I47" s="23"/>
      <c r="J47" s="24"/>
      <c r="K47" s="23"/>
      <c r="L47" s="23"/>
      <c r="M47" s="23"/>
      <c r="N47" s="23"/>
      <c r="O47" s="23"/>
      <c r="P47" s="32">
        <f t="shared" si="3"/>
        <v>0</v>
      </c>
    </row>
    <row r="48" spans="1:16" ht="29.25" customHeight="1" x14ac:dyDescent="0.25">
      <c r="A48" s="69" t="s">
        <v>78</v>
      </c>
      <c r="B48" s="70" t="s">
        <v>79</v>
      </c>
      <c r="C48" s="71" t="s">
        <v>76</v>
      </c>
      <c r="D48" s="73" t="s">
        <v>80</v>
      </c>
      <c r="E48" s="29">
        <f t="shared" si="25"/>
        <v>40000</v>
      </c>
      <c r="F48" s="30">
        <f>-5500+5500+40000</f>
        <v>40000</v>
      </c>
      <c r="G48" s="30">
        <v>-5500</v>
      </c>
      <c r="H48" s="30">
        <v>40000</v>
      </c>
      <c r="I48" s="23"/>
      <c r="J48" s="24"/>
      <c r="K48" s="23"/>
      <c r="L48" s="23"/>
      <c r="M48" s="23"/>
      <c r="N48" s="23"/>
      <c r="O48" s="23"/>
      <c r="P48" s="32">
        <f t="shared" si="3"/>
        <v>40000</v>
      </c>
    </row>
    <row r="49" spans="1:17" ht="32.25" customHeight="1" x14ac:dyDescent="0.25">
      <c r="A49" s="67">
        <v>1014040</v>
      </c>
      <c r="B49" s="56">
        <v>4040</v>
      </c>
      <c r="C49" s="20" t="s">
        <v>76</v>
      </c>
      <c r="D49" s="68" t="s">
        <v>77</v>
      </c>
      <c r="E49" s="29">
        <f t="shared" si="25"/>
        <v>-11300</v>
      </c>
      <c r="F49" s="30">
        <f>-34400+23100</f>
        <v>-11300</v>
      </c>
      <c r="G49" s="30">
        <v>-20000</v>
      </c>
      <c r="H49" s="30">
        <v>23100</v>
      </c>
      <c r="I49" s="23"/>
      <c r="J49" s="24"/>
      <c r="K49" s="23"/>
      <c r="L49" s="23"/>
      <c r="M49" s="23"/>
      <c r="N49" s="23"/>
      <c r="O49" s="23"/>
      <c r="P49" s="32">
        <f t="shared" si="3"/>
        <v>-11300</v>
      </c>
    </row>
    <row r="50" spans="1:17" ht="54" customHeight="1" x14ac:dyDescent="0.25">
      <c r="A50" s="67">
        <v>1014060</v>
      </c>
      <c r="B50" s="56">
        <v>4060</v>
      </c>
      <c r="C50" s="20" t="s">
        <v>70</v>
      </c>
      <c r="D50" s="68" t="s">
        <v>71</v>
      </c>
      <c r="E50" s="29">
        <f t="shared" si="25"/>
        <v>46950</v>
      </c>
      <c r="F50" s="30">
        <f>-110600-26430+137830+46150</f>
        <v>46950</v>
      </c>
      <c r="G50" s="30">
        <v>-110600</v>
      </c>
      <c r="H50" s="30">
        <v>137830</v>
      </c>
      <c r="I50" s="23"/>
      <c r="J50" s="24"/>
      <c r="K50" s="23"/>
      <c r="L50" s="23"/>
      <c r="M50" s="23"/>
      <c r="N50" s="23"/>
      <c r="O50" s="23"/>
      <c r="P50" s="32">
        <f t="shared" si="3"/>
        <v>46950</v>
      </c>
    </row>
    <row r="51" spans="1:17" ht="54" customHeight="1" x14ac:dyDescent="0.25">
      <c r="A51" s="67">
        <v>1011080</v>
      </c>
      <c r="B51" s="56">
        <v>1080</v>
      </c>
      <c r="C51" s="20" t="s">
        <v>81</v>
      </c>
      <c r="D51" s="68" t="s">
        <v>82</v>
      </c>
      <c r="E51" s="29">
        <f t="shared" si="25"/>
        <v>-29500</v>
      </c>
      <c r="F51" s="30">
        <f>-30000-10000-2000+12500</f>
        <v>-29500</v>
      </c>
      <c r="G51" s="30">
        <v>-30000</v>
      </c>
      <c r="H51" s="30">
        <v>12500</v>
      </c>
      <c r="I51" s="23"/>
      <c r="J51" s="24"/>
      <c r="K51" s="23"/>
      <c r="L51" s="23"/>
      <c r="M51" s="23"/>
      <c r="N51" s="23"/>
      <c r="O51" s="23"/>
      <c r="P51" s="32">
        <f t="shared" si="3"/>
        <v>-29500</v>
      </c>
    </row>
    <row r="52" spans="1:17" ht="33.75" customHeight="1" x14ac:dyDescent="0.25">
      <c r="A52" s="84" t="s">
        <v>113</v>
      </c>
      <c r="B52" s="84"/>
      <c r="C52" s="85"/>
      <c r="D52" s="86" t="s">
        <v>114</v>
      </c>
      <c r="E52" s="88">
        <f>E53</f>
        <v>-33000</v>
      </c>
      <c r="F52" s="31">
        <f>F53</f>
        <v>-33000</v>
      </c>
      <c r="G52" s="31">
        <f t="shared" ref="G52:I52" si="27">G53</f>
        <v>-27000</v>
      </c>
      <c r="H52" s="31">
        <f t="shared" si="27"/>
        <v>0</v>
      </c>
      <c r="I52" s="31">
        <f t="shared" si="27"/>
        <v>0</v>
      </c>
      <c r="J52" s="24"/>
      <c r="K52" s="23"/>
      <c r="L52" s="23"/>
      <c r="M52" s="23"/>
      <c r="N52" s="23"/>
      <c r="O52" s="23"/>
      <c r="P52" s="33">
        <f t="shared" si="3"/>
        <v>-33000</v>
      </c>
    </row>
    <row r="53" spans="1:17" ht="35.25" customHeight="1" x14ac:dyDescent="0.25">
      <c r="A53" s="84" t="s">
        <v>115</v>
      </c>
      <c r="B53" s="84"/>
      <c r="C53" s="85"/>
      <c r="D53" s="86" t="s">
        <v>114</v>
      </c>
      <c r="E53" s="88">
        <f>E54</f>
        <v>-33000</v>
      </c>
      <c r="F53" s="31">
        <f>F54</f>
        <v>-33000</v>
      </c>
      <c r="G53" s="31">
        <f t="shared" ref="G53:I53" si="28">G54</f>
        <v>-27000</v>
      </c>
      <c r="H53" s="31">
        <f t="shared" si="28"/>
        <v>0</v>
      </c>
      <c r="I53" s="31">
        <f t="shared" si="28"/>
        <v>0</v>
      </c>
      <c r="J53" s="24"/>
      <c r="K53" s="23"/>
      <c r="L53" s="23"/>
      <c r="M53" s="23"/>
      <c r="N53" s="23"/>
      <c r="O53" s="23"/>
      <c r="P53" s="33">
        <f t="shared" si="3"/>
        <v>-33000</v>
      </c>
    </row>
    <row r="54" spans="1:17" ht="54" customHeight="1" x14ac:dyDescent="0.25">
      <c r="A54" s="84" t="s">
        <v>116</v>
      </c>
      <c r="B54" s="87" t="s">
        <v>73</v>
      </c>
      <c r="C54" s="85" t="s">
        <v>74</v>
      </c>
      <c r="D54" s="86" t="s">
        <v>92</v>
      </c>
      <c r="E54" s="29">
        <f t="shared" ref="E54" si="29">F54+I54</f>
        <v>-33000</v>
      </c>
      <c r="F54" s="30">
        <v>-33000</v>
      </c>
      <c r="G54" s="30">
        <v>-27000</v>
      </c>
      <c r="H54" s="30"/>
      <c r="I54" s="23"/>
      <c r="J54" s="24"/>
      <c r="K54" s="23"/>
      <c r="L54" s="23"/>
      <c r="M54" s="23"/>
      <c r="N54" s="23"/>
      <c r="O54" s="23"/>
      <c r="P54" s="32">
        <f t="shared" si="3"/>
        <v>-33000</v>
      </c>
    </row>
    <row r="55" spans="1:17" x14ac:dyDescent="0.25">
      <c r="A55" s="43" t="s">
        <v>23</v>
      </c>
      <c r="B55" s="44" t="s">
        <v>23</v>
      </c>
      <c r="C55" s="45" t="s">
        <v>23</v>
      </c>
      <c r="D55" s="46" t="s">
        <v>24</v>
      </c>
      <c r="E55" s="33">
        <f t="shared" si="8"/>
        <v>607725.47</v>
      </c>
      <c r="F55" s="33">
        <f>F32+F14+F52+F45</f>
        <v>607725.47</v>
      </c>
      <c r="G55" s="33">
        <f t="shared" ref="G55:I55" si="30">G32+G14+G52+G45</f>
        <v>-437300</v>
      </c>
      <c r="H55" s="33">
        <f t="shared" si="30"/>
        <v>785395</v>
      </c>
      <c r="I55" s="33">
        <f t="shared" si="30"/>
        <v>0</v>
      </c>
      <c r="J55" s="33">
        <f>L55+O55</f>
        <v>329735.67999999999</v>
      </c>
      <c r="K55" s="33">
        <f>K32+K14+K52+K45</f>
        <v>329735.67999999999</v>
      </c>
      <c r="L55" s="33">
        <f t="shared" ref="L55:O55" si="31">L32+L14+L52+L45</f>
        <v>0</v>
      </c>
      <c r="M55" s="33">
        <f t="shared" si="31"/>
        <v>0</v>
      </c>
      <c r="N55" s="33">
        <f t="shared" si="31"/>
        <v>0</v>
      </c>
      <c r="O55" s="33">
        <f t="shared" si="31"/>
        <v>329735.67999999999</v>
      </c>
      <c r="P55" s="33">
        <f t="shared" si="3"/>
        <v>937461.14999999991</v>
      </c>
    </row>
    <row r="56" spans="1:17" ht="9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7" ht="50.25" customHeight="1" x14ac:dyDescent="0.25">
      <c r="A57" s="47"/>
      <c r="B57" s="47"/>
      <c r="C57" s="47"/>
      <c r="D57" s="48" t="s">
        <v>29</v>
      </c>
      <c r="E57" s="49">
        <f>F57+I57</f>
        <v>378592.47</v>
      </c>
      <c r="F57" s="49">
        <f>F44+F39</f>
        <v>378592.47</v>
      </c>
      <c r="G57" s="49">
        <f t="shared" ref="G57:I57" si="32">G44+G39</f>
        <v>240000</v>
      </c>
      <c r="H57" s="49">
        <f t="shared" si="32"/>
        <v>0</v>
      </c>
      <c r="I57" s="49">
        <f t="shared" si="32"/>
        <v>0</v>
      </c>
      <c r="J57" s="49">
        <f>L57+O57</f>
        <v>385000</v>
      </c>
      <c r="K57" s="49">
        <f>K25</f>
        <v>385000</v>
      </c>
      <c r="L57" s="49">
        <f t="shared" ref="L57:O57" si="33">L25</f>
        <v>0</v>
      </c>
      <c r="M57" s="49">
        <f t="shared" si="33"/>
        <v>0</v>
      </c>
      <c r="N57" s="49">
        <f t="shared" si="33"/>
        <v>0</v>
      </c>
      <c r="O57" s="49">
        <f t="shared" si="33"/>
        <v>385000</v>
      </c>
      <c r="P57" s="50">
        <f>E57+J57</f>
        <v>763592.47</v>
      </c>
    </row>
    <row r="58" spans="1:17" ht="15.75" x14ac:dyDescent="0.25">
      <c r="A58" s="47"/>
      <c r="B58" s="47"/>
      <c r="C58" s="47"/>
      <c r="D58" s="48" t="s">
        <v>30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51"/>
    </row>
    <row r="59" spans="1:17" ht="75.75" customHeight="1" x14ac:dyDescent="0.25">
      <c r="A59" s="47"/>
      <c r="B59" s="47"/>
      <c r="C59" s="47"/>
      <c r="D59" s="48" t="s">
        <v>31</v>
      </c>
      <c r="E59" s="49">
        <f>F59+I59</f>
        <v>378592.47</v>
      </c>
      <c r="F59" s="49">
        <f>F44+F39</f>
        <v>378592.47</v>
      </c>
      <c r="G59" s="49">
        <f t="shared" ref="G59:I59" si="34">G44+G39</f>
        <v>240000</v>
      </c>
      <c r="H59" s="49">
        <f t="shared" si="34"/>
        <v>0</v>
      </c>
      <c r="I59" s="49">
        <f t="shared" si="34"/>
        <v>0</v>
      </c>
      <c r="J59" s="49">
        <f>K59+O59</f>
        <v>0</v>
      </c>
      <c r="K59" s="49"/>
      <c r="L59" s="49"/>
      <c r="M59" s="49"/>
      <c r="N59" s="49"/>
      <c r="O59" s="49"/>
      <c r="P59" s="50">
        <f>E59+J59</f>
        <v>378592.47</v>
      </c>
    </row>
    <row r="60" spans="1:17" ht="18.75" x14ac:dyDescent="0.3">
      <c r="D60" s="13" t="s">
        <v>32</v>
      </c>
      <c r="E60" s="13"/>
      <c r="F60" s="13"/>
      <c r="G60" s="13"/>
      <c r="H60" s="14"/>
      <c r="I60" s="15"/>
      <c r="J60" s="15"/>
      <c r="K60" s="15"/>
      <c r="L60" s="16"/>
      <c r="M60" s="90" t="s">
        <v>33</v>
      </c>
      <c r="N60" s="90"/>
      <c r="O60" s="90"/>
      <c r="P60" s="90"/>
      <c r="Q60" s="90"/>
    </row>
    <row r="62" spans="1:17" x14ac:dyDescent="0.25">
      <c r="E62" s="18"/>
    </row>
  </sheetData>
  <mergeCells count="23">
    <mergeCell ref="J9:O9"/>
    <mergeCell ref="J10:J12"/>
    <mergeCell ref="K10:K12"/>
    <mergeCell ref="L10:L12"/>
    <mergeCell ref="M10:N10"/>
    <mergeCell ref="M11:M12"/>
    <mergeCell ref="N11:N12"/>
    <mergeCell ref="M60:Q60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</mergeCells>
  <pageMargins left="0.19685039370078741" right="0.19685039370078741" top="0.39370078740157483" bottom="0.19685039370078741" header="0" footer="0"/>
  <pageSetup paperSize="9" scale="60" fitToHeight="500" orientation="landscape" verticalDpi="0" r:id="rId1"/>
  <headerFooter differentFirst="1">
    <oddHeader xml:space="preserve">&amp;RПродовження додатка 3
до рішення міської ради
</oddHeader>
  </headerFooter>
  <rowBreaks count="1" manualBreakCount="1">
    <brk id="29" max="15" man="1"/>
  </rowBreaks>
  <colBreaks count="1" manualBreakCount="1">
    <brk id="1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2021-10-08T12:04:14Z</cp:lastPrinted>
  <dcterms:created xsi:type="dcterms:W3CDTF">2021-02-15T17:47:07Z</dcterms:created>
  <dcterms:modified xsi:type="dcterms:W3CDTF">2021-10-12T05:31:18Z</dcterms:modified>
</cp:coreProperties>
</file>