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'січень'!$A$1:$GV$22</definedName>
  </definedNames>
  <calcPr fullCalcOnLoad="1"/>
</workbook>
</file>

<file path=xl/sharedStrings.xml><?xml version="1.0" encoding="utf-8"?>
<sst xmlns="http://schemas.openxmlformats.org/spreadsheetml/2006/main" count="258" uniqueCount="77">
  <si>
    <t>Назва бюджету</t>
  </si>
  <si>
    <t>% викон.</t>
  </si>
  <si>
    <t>Всього:</t>
  </si>
  <si>
    <t>відхилення</t>
  </si>
  <si>
    <t xml:space="preserve"> 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</si>
  <si>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</si>
  <si>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</si>
  <si>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</si>
  <si>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</si>
  <si>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</si>
  <si>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</si>
  <si>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</si>
  <si>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</si>
  <si>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</si>
  <si>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</si>
  <si>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</si>
  <si>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</si>
  <si>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11010500 ПДФО одноосібники</t>
  </si>
  <si>
    <t xml:space="preserve">14040000 Акцизний податок </t>
  </si>
  <si>
    <t xml:space="preserve"> 11010100 ПДФО із з/п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</si>
  <si>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</si>
  <si>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</si>
  <si>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</si>
  <si>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</si>
  <si>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</si>
  <si>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</si>
  <si>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</si>
  <si>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</si>
  <si>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</si>
  <si>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</si>
  <si>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</si>
  <si>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</si>
  <si>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</si>
  <si>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11010200 Податок на прибуток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</si>
  <si>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</si>
  <si>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</si>
  <si>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</si>
  <si>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</si>
  <si>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</si>
  <si>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</si>
  <si>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</si>
  <si>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</si>
  <si>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</si>
  <si>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</si>
  <si>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</si>
  <si>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</si>
  <si>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</si>
  <si>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</si>
  <si>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</si>
  <si>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</si>
  <si>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11010400 ПДФО за паї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</si>
  <si>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</si>
  <si>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</si>
  <si>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</si>
  <si>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</si>
  <si>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</si>
  <si>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</si>
  <si>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вересень 2020</t>
  </si>
  <si>
    <t>січень грудень       2019</t>
  </si>
  <si>
    <t>січень 2021</t>
  </si>
  <si>
    <t>січень квітень            2021</t>
  </si>
  <si>
    <t>,</t>
  </si>
  <si>
    <t>22010300 Адміністративний збір за проведення державної реєстрації юр. та фіз. осіб- підприємців</t>
  </si>
  <si>
    <t xml:space="preserve"> 18030200 Туристичний збір </t>
  </si>
  <si>
    <t>21010300 Частина чистого прибутку</t>
  </si>
  <si>
    <t>Порівняльна таблиця надходжень за січень - грудень  2023 року</t>
  </si>
  <si>
    <t>до фактичних надходжень січня - грудень 2022 року.</t>
  </si>
  <si>
    <t>січень грудень  2022</t>
  </si>
  <si>
    <t>січень грудень 2023</t>
  </si>
  <si>
    <t>січень грудень 2022</t>
  </si>
  <si>
    <t>січень грудень  2023</t>
  </si>
  <si>
    <t>січень грудень    2022</t>
  </si>
  <si>
    <t>січень грудень      2023</t>
  </si>
  <si>
    <t>січень грудень     2023</t>
  </si>
  <si>
    <t>січень грудень   2022</t>
  </si>
  <si>
    <t>31010200-1302000</t>
  </si>
  <si>
    <t>Таблиця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</si>
</sst>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4" fontId="0" fillId="0" borderId="22" xfId="0" applyNumberFormat="1" applyBorder="1" applyAlignment="1">
      <alignment/>
    </xf>
    <xf numFmtId="175" fontId="0" fillId="0" borderId="13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5" fontId="0" fillId="0" borderId="29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4" fontId="0" fillId="0" borderId="11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5" fontId="0" fillId="0" borderId="13" xfId="0" applyNumberFormat="1" applyFont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75" fontId="0" fillId="0" borderId="33" xfId="0" applyNumberFormat="1" applyBorder="1" applyAlignment="1">
      <alignment/>
    </xf>
    <xf numFmtId="175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175" fontId="0" fillId="0" borderId="33" xfId="0" applyNumberFormat="1" applyBorder="1" applyAlignment="1">
      <alignment horizontal="center"/>
    </xf>
    <xf numFmtId="175" fontId="0" fillId="0" borderId="36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74" fontId="1" fillId="34" borderId="39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0" fillId="0" borderId="40" xfId="0" applyNumberFormat="1" applyBorder="1" applyAlignment="1">
      <alignment horizontal="center"/>
    </xf>
    <xf numFmtId="174" fontId="45" fillId="0" borderId="0" xfId="0" applyNumberFormat="1" applyFont="1" applyAlignment="1">
      <alignment horizontal="center"/>
    </xf>
    <xf numFmtId="174" fontId="0" fillId="0" borderId="12" xfId="0" applyNumberFormat="1" applyFont="1" applyBorder="1" applyAlignment="1">
      <alignment horizontal="center"/>
    </xf>
    <xf numFmtId="174" fontId="0" fillId="0" borderId="4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5" fontId="0" fillId="33" borderId="0" xfId="0" applyNumberForma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5" fontId="0" fillId="0" borderId="40" xfId="0" applyNumberForma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0" fillId="33" borderId="41" xfId="0" applyNumberFormat="1" applyFont="1" applyFill="1" applyBorder="1" applyAlignment="1">
      <alignment horizontal="center"/>
    </xf>
    <xf numFmtId="174" fontId="0" fillId="33" borderId="22" xfId="0" applyNumberFormat="1" applyFill="1" applyBorder="1" applyAlignment="1">
      <alignment horizontal="center"/>
    </xf>
    <xf numFmtId="174" fontId="0" fillId="33" borderId="22" xfId="0" applyNumberFormat="1" applyFont="1" applyFill="1" applyBorder="1" applyAlignment="1">
      <alignment horizontal="center"/>
    </xf>
    <xf numFmtId="175" fontId="0" fillId="33" borderId="22" xfId="0" applyNumberFormat="1" applyFill="1" applyBorder="1" applyAlignment="1">
      <alignment horizontal="center"/>
    </xf>
    <xf numFmtId="174" fontId="0" fillId="33" borderId="28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13" xfId="0" applyBorder="1" applyAlignment="1">
      <alignment horizontal="left"/>
    </xf>
    <xf numFmtId="174" fontId="0" fillId="33" borderId="24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74" fontId="0" fillId="33" borderId="16" xfId="0" applyNumberFormat="1" applyFill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0" fillId="0" borderId="45" xfId="0" applyNumberFormat="1" applyBorder="1" applyAlignment="1">
      <alignment horizontal="center"/>
    </xf>
    <xf numFmtId="174" fontId="0" fillId="33" borderId="45" xfId="0" applyNumberFormat="1" applyFill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75" fontId="0" fillId="0" borderId="45" xfId="0" applyNumberFormat="1" applyBorder="1" applyAlignment="1">
      <alignment horizontal="center"/>
    </xf>
    <xf numFmtId="175" fontId="0" fillId="33" borderId="24" xfId="0" applyNumberFormat="1" applyFill="1" applyBorder="1" applyAlignment="1">
      <alignment horizontal="center"/>
    </xf>
    <xf numFmtId="175" fontId="0" fillId="33" borderId="45" xfId="0" applyNumberFormat="1" applyFill="1" applyBorder="1" applyAlignment="1">
      <alignment horizontal="center"/>
    </xf>
    <xf numFmtId="175" fontId="0" fillId="33" borderId="10" xfId="0" applyNumberFormat="1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4" borderId="31" xfId="0" applyFont="1" applyFill="1" applyBorder="1" applyAlignment="1">
      <alignment/>
    </xf>
    <xf numFmtId="174" fontId="0" fillId="0" borderId="46" xfId="0" applyNumberFormat="1" applyBorder="1" applyAlignment="1">
      <alignment horizontal="center"/>
    </xf>
    <xf numFmtId="0" fontId="0" fillId="0" borderId="12" xfId="0" applyBorder="1" applyAlignment="1">
      <alignment/>
    </xf>
    <xf numFmtId="174" fontId="0" fillId="33" borderId="12" xfId="0" applyNumberFormat="1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174" fontId="1" fillId="0" borderId="22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4" fontId="1" fillId="2" borderId="37" xfId="0" applyNumberFormat="1" applyFont="1" applyFill="1" applyBorder="1" applyAlignment="1">
      <alignment horizontal="center"/>
    </xf>
    <xf numFmtId="174" fontId="1" fillId="2" borderId="47" xfId="0" applyNumberFormat="1" applyFont="1" applyFill="1" applyBorder="1" applyAlignment="1">
      <alignment horizontal="center"/>
    </xf>
    <xf numFmtId="175" fontId="1" fillId="2" borderId="37" xfId="0" applyNumberFormat="1" applyFont="1" applyFill="1" applyBorder="1" applyAlignment="1">
      <alignment horizontal="center"/>
    </xf>
    <xf numFmtId="174" fontId="1" fillId="2" borderId="35" xfId="0" applyNumberFormat="1" applyFont="1" applyFill="1" applyBorder="1" applyAlignment="1">
      <alignment horizontal="center"/>
    </xf>
    <xf numFmtId="174" fontId="1" fillId="2" borderId="21" xfId="0" applyNumberFormat="1" applyFont="1" applyFill="1" applyBorder="1" applyAlignment="1">
      <alignment horizontal="center"/>
    </xf>
    <xf numFmtId="175" fontId="1" fillId="2" borderId="21" xfId="0" applyNumberFormat="1" applyFont="1" applyFill="1" applyBorder="1" applyAlignment="1">
      <alignment horizontal="center"/>
    </xf>
    <xf numFmtId="174" fontId="1" fillId="2" borderId="39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75" fontId="1" fillId="2" borderId="39" xfId="0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/>
    </xf>
    <xf numFmtId="175" fontId="1" fillId="2" borderId="47" xfId="0" applyNumberFormat="1" applyFont="1" applyFill="1" applyBorder="1" applyAlignment="1">
      <alignment horizontal="center"/>
    </xf>
    <xf numFmtId="174" fontId="1" fillId="2" borderId="48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74" fontId="1" fillId="2" borderId="25" xfId="0" applyNumberFormat="1" applyFont="1" applyFill="1" applyBorder="1" applyAlignment="1">
      <alignment horizontal="center"/>
    </xf>
    <xf numFmtId="175" fontId="1" fillId="2" borderId="48" xfId="0" applyNumberFormat="1" applyFont="1" applyFill="1" applyBorder="1" applyAlignment="1">
      <alignment horizontal="center"/>
    </xf>
    <xf numFmtId="175" fontId="1" fillId="2" borderId="35" xfId="0" applyNumberFormat="1" applyFont="1" applyFill="1" applyBorder="1" applyAlignment="1">
      <alignment horizontal="center"/>
    </xf>
    <xf numFmtId="175" fontId="0" fillId="2" borderId="48" xfId="0" applyNumberFormat="1" applyFill="1" applyBorder="1" applyAlignment="1">
      <alignment horizontal="center"/>
    </xf>
    <xf numFmtId="174" fontId="1" fillId="2" borderId="31" xfId="0" applyNumberFormat="1" applyFont="1" applyFill="1" applyBorder="1" applyAlignment="1">
      <alignment horizontal="center"/>
    </xf>
    <xf numFmtId="174" fontId="1" fillId="2" borderId="26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174" fontId="1" fillId="2" borderId="37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174" fontId="1" fillId="6" borderId="31" xfId="0" applyNumberFormat="1" applyFont="1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74" fontId="0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1" xfId="0" applyNumberFormat="1" applyFill="1" applyBorder="1" applyAlignment="1">
      <alignment/>
    </xf>
    <xf numFmtId="174" fontId="0" fillId="33" borderId="11" xfId="0" applyNumberForma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174" fontId="0" fillId="0" borderId="16" xfId="0" applyNumberFormat="1" applyBorder="1" applyAlignment="1">
      <alignment horizontal="center"/>
    </xf>
    <xf numFmtId="175" fontId="1" fillId="6" borderId="37" xfId="0" applyNumberFormat="1" applyFont="1" applyFill="1" applyBorder="1" applyAlignment="1">
      <alignment horizontal="center"/>
    </xf>
    <xf numFmtId="175" fontId="1" fillId="2" borderId="26" xfId="0" applyNumberFormat="1" applyFont="1" applyFill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174" fontId="1" fillId="35" borderId="37" xfId="0" applyNumberFormat="1" applyFont="1" applyFill="1" applyBorder="1" applyAlignment="1">
      <alignment horizontal="center"/>
    </xf>
    <xf numFmtId="174" fontId="1" fillId="35" borderId="47" xfId="0" applyNumberFormat="1" applyFont="1" applyFill="1" applyBorder="1" applyAlignment="1">
      <alignment horizontal="center"/>
    </xf>
    <xf numFmtId="174" fontId="1" fillId="35" borderId="39" xfId="0" applyNumberFormat="1" applyFont="1" applyFill="1" applyBorder="1" applyAlignment="1">
      <alignment horizontal="center"/>
    </xf>
    <xf numFmtId="174" fontId="1" fillId="35" borderId="21" xfId="0" applyNumberFormat="1" applyFont="1" applyFill="1" applyBorder="1" applyAlignment="1">
      <alignment horizontal="center"/>
    </xf>
    <xf numFmtId="174" fontId="1" fillId="5" borderId="37" xfId="0" applyNumberFormat="1" applyFont="1" applyFill="1" applyBorder="1" applyAlignment="1">
      <alignment horizontal="center"/>
    </xf>
    <xf numFmtId="174" fontId="1" fillId="10" borderId="37" xfId="0" applyNumberFormat="1" applyFont="1" applyFill="1" applyBorder="1" applyAlignment="1">
      <alignment horizontal="center"/>
    </xf>
    <xf numFmtId="0" fontId="0" fillId="35" borderId="31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35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106" zoomScaleSheetLayoutView="106" zoomScalePageLayoutView="0" workbookViewId="0" topLeftCell="A1">
      <pane xSplit="1" topLeftCell="B1" activePane="topRight" state="frozen"/>
      <selection pane="topLeft" activeCell="A1" sqref="A1"/>
      <selection pane="topRight" activeCell="J10" sqref="J10"/>
    </sheetView>
  </sheetViews>
  <sheetFormatPr defaultColWidth="9.75390625" defaultRowHeight="12.75"/>
  <cols>
    <col min="1" max="1" width="22.375" style="0" customWidth="1"/>
    <col min="2" max="2" width="12.375" style="0" customWidth="1"/>
    <col min="3" max="3" width="11.625" style="0" customWidth="1"/>
    <col min="4" max="4" width="11.00390625" style="0" customWidth="1"/>
    <col min="5" max="5" width="7.625" style="0" customWidth="1"/>
    <col min="6" max="6" width="12.125" style="0" customWidth="1"/>
    <col min="7" max="7" width="10.75390625" style="0" customWidth="1"/>
    <col min="8" max="8" width="11.125" style="0" customWidth="1"/>
    <col min="9" max="9" width="7.75390625" style="0" customWidth="1"/>
    <col min="10" max="10" width="12.00390625" style="0" customWidth="1"/>
    <col min="11" max="11" width="11.125" style="0" customWidth="1"/>
    <col min="12" max="12" width="11.625" style="0" customWidth="1"/>
    <col min="13" max="13" width="7.25390625" style="0" customWidth="1"/>
    <col min="14" max="14" width="12.00390625" style="0" customWidth="1"/>
    <col min="15" max="15" width="10.875" style="0" customWidth="1"/>
    <col min="16" max="16" width="10.253906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10.75390625" style="0" customWidth="1"/>
    <col min="21" max="21" width="12.2539062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11.125" style="0" customWidth="1"/>
    <col min="26" max="26" width="9.125" style="0" customWidth="1"/>
    <col min="27" max="27" width="8.875" style="0" customWidth="1"/>
    <col min="28" max="28" width="10.125" style="0" hidden="1" customWidth="1"/>
    <col min="29" max="29" width="11.00390625" style="0" hidden="1" customWidth="1"/>
    <col min="30" max="30" width="9.125" style="0" hidden="1" customWidth="1"/>
    <col min="31" max="31" width="6.75390625" style="0" hidden="1" customWidth="1"/>
    <col min="32" max="32" width="12.125" style="0" customWidth="1"/>
    <col min="33" max="33" width="12.875" style="0" customWidth="1"/>
    <col min="34" max="34" width="10.375" style="0" customWidth="1"/>
    <col min="35" max="35" width="11.125" style="0" customWidth="1"/>
    <col min="36" max="36" width="10.375" style="0" customWidth="1"/>
    <col min="37" max="38" width="10.625" style="0" customWidth="1"/>
    <col min="39" max="39" width="10.25390625" style="0" customWidth="1"/>
    <col min="40" max="40" width="10.875" style="0" customWidth="1"/>
    <col min="41" max="41" width="10.125" style="0" customWidth="1"/>
    <col min="42" max="42" width="6.625" style="0" customWidth="1"/>
    <col min="43" max="44" width="10.375" style="0" customWidth="1"/>
    <col min="45" max="45" width="11.00390625" style="0" customWidth="1"/>
    <col min="46" max="46" width="6.25390625" style="0" customWidth="1"/>
    <col min="47" max="47" width="12.25390625" style="0" customWidth="1"/>
    <col min="48" max="48" width="14.25390625" style="0" hidden="1" customWidth="1"/>
    <col min="49" max="49" width="11.375" style="0" hidden="1" customWidth="1"/>
    <col min="50" max="50" width="0.12890625" style="0" hidden="1" customWidth="1"/>
    <col min="51" max="51" width="35.375" style="0" hidden="1" customWidth="1"/>
    <col min="52" max="52" width="12.25390625" style="0" hidden="1" customWidth="1"/>
    <col min="53" max="53" width="11.875" style="0" hidden="1" customWidth="1"/>
    <col min="54" max="54" width="9.125" style="0" hidden="1" customWidth="1"/>
    <col min="55" max="55" width="10.375" style="0" customWidth="1"/>
    <col min="56" max="56" width="10.125" style="0" customWidth="1"/>
    <col min="57" max="57" width="8.00390625" style="0" customWidth="1"/>
    <col min="58" max="58" width="12.75390625" style="0" customWidth="1"/>
    <col min="59" max="59" width="10.375" style="0" customWidth="1"/>
    <col min="60" max="60" width="10.75390625" style="0" customWidth="1"/>
    <col min="61" max="61" width="6.875" style="0" customWidth="1"/>
    <col min="62" max="62" width="10.25390625" style="0" customWidth="1"/>
    <col min="63" max="63" width="10.375" style="0" customWidth="1"/>
    <col min="64" max="64" width="9.625" style="0" customWidth="1"/>
    <col min="65" max="65" width="9.875" style="0" customWidth="1"/>
    <col min="66" max="66" width="10.375" style="0" customWidth="1"/>
    <col min="67" max="67" width="14.375" style="0" hidden="1" customWidth="1"/>
    <col min="68" max="68" width="19.625" style="0" hidden="1" customWidth="1"/>
    <col min="69" max="69" width="2.125" style="0" hidden="1" customWidth="1"/>
    <col min="70" max="70" width="10.375" style="0" customWidth="1"/>
    <col min="71" max="71" width="9.00390625" style="0" customWidth="1"/>
    <col min="72" max="72" width="7.25390625" style="0" customWidth="1"/>
    <col min="73" max="73" width="10.25390625" style="0" customWidth="1"/>
    <col min="74" max="74" width="13.125" style="0" hidden="1" customWidth="1"/>
    <col min="75" max="76" width="14.875" style="0" hidden="1" customWidth="1"/>
    <col min="77" max="77" width="10.125" style="0" customWidth="1"/>
    <col min="78" max="78" width="8.125" style="0" customWidth="1"/>
    <col min="79" max="79" width="14.875" style="0" hidden="1" customWidth="1"/>
    <col min="80" max="80" width="9.25390625" style="0" customWidth="1"/>
    <col min="81" max="81" width="10.375" style="0" customWidth="1"/>
    <col min="82" max="82" width="13.625" style="0" hidden="1" customWidth="1"/>
    <col min="83" max="83" width="12.75390625" style="0" hidden="1" customWidth="1"/>
    <col min="84" max="84" width="9.125" style="0" hidden="1" customWidth="1"/>
    <col min="85" max="85" width="11.00390625" style="0" customWidth="1"/>
    <col min="86" max="86" width="8.75390625" style="0" customWidth="1"/>
    <col min="87" max="87" width="9.00390625" style="0" customWidth="1"/>
    <col min="88" max="88" width="10.125" style="0" customWidth="1"/>
    <col min="89" max="89" width="13.00390625" style="0" hidden="1" customWidth="1"/>
    <col min="90" max="90" width="14.75390625" style="0" hidden="1" customWidth="1"/>
    <col min="91" max="91" width="9.125" style="0" hidden="1" customWidth="1"/>
    <col min="92" max="92" width="10.25390625" style="0" customWidth="1"/>
    <col min="93" max="93" width="8.625" style="0" customWidth="1"/>
    <col min="94" max="94" width="7.75390625" style="0" customWidth="1"/>
    <col min="95" max="96" width="10.625" style="0" customWidth="1"/>
    <col min="97" max="97" width="10.25390625" style="0" customWidth="1"/>
    <col min="98" max="98" width="8.00390625" style="0" customWidth="1"/>
    <col min="99" max="99" width="10.75390625" style="0" customWidth="1"/>
    <col min="100" max="100" width="13.25390625" style="0" hidden="1" customWidth="1"/>
    <col min="101" max="101" width="13.375" style="0" hidden="1" customWidth="1"/>
    <col min="102" max="102" width="9.125" style="0" hidden="1" customWidth="1"/>
    <col min="103" max="103" width="10.25390625" style="0" customWidth="1"/>
    <col min="104" max="104" width="9.375" style="0" customWidth="1"/>
    <col min="105" max="105" width="7.375" style="0" customWidth="1"/>
    <col min="106" max="106" width="10.625" style="0" customWidth="1"/>
    <col min="107" max="107" width="18.00390625" style="0" hidden="1" customWidth="1"/>
    <col min="108" max="108" width="15.25390625" style="0" hidden="1" customWidth="1"/>
    <col min="109" max="109" width="9.125" style="0" hidden="1" customWidth="1"/>
    <col min="110" max="110" width="10.375" style="0" customWidth="1"/>
    <col min="111" max="111" width="9.375" style="0" customWidth="1"/>
    <col min="112" max="112" width="10.125" style="0" customWidth="1"/>
    <col min="113" max="113" width="11.00390625" style="0" customWidth="1"/>
    <col min="114" max="114" width="16.125" style="0" hidden="1" customWidth="1"/>
    <col min="115" max="115" width="13.875" style="0" hidden="1" customWidth="1"/>
    <col min="116" max="116" width="9.125" style="0" hidden="1" customWidth="1"/>
    <col min="117" max="117" width="10.25390625" style="0" customWidth="1"/>
    <col min="118" max="118" width="9.125" style="0" customWidth="1"/>
    <col min="119" max="119" width="11.00390625" style="0" customWidth="1"/>
    <col min="120" max="120" width="12.875" style="0" customWidth="1"/>
    <col min="121" max="121" width="15.25390625" style="0" hidden="1" customWidth="1"/>
    <col min="122" max="122" width="14.00390625" style="0" hidden="1" customWidth="1"/>
    <col min="123" max="123" width="9.125" style="0" hidden="1" customWidth="1"/>
    <col min="124" max="124" width="10.75390625" style="0" hidden="1" customWidth="1"/>
    <col min="125" max="125" width="11.375" style="0" hidden="1" customWidth="1"/>
    <col min="126" max="126" width="11.875" style="0" hidden="1" customWidth="1"/>
    <col min="127" max="127" width="9.125" style="0" hidden="1" customWidth="1"/>
    <col min="128" max="128" width="11.00390625" style="0" hidden="1" customWidth="1"/>
    <col min="129" max="129" width="12.125" style="0" hidden="1" customWidth="1"/>
    <col min="130" max="130" width="12.25390625" style="0" hidden="1" customWidth="1"/>
    <col min="131" max="131" width="9.125" style="0" hidden="1" customWidth="1"/>
    <col min="132" max="132" width="22.00390625" style="0" hidden="1" customWidth="1"/>
    <col min="133" max="133" width="14.875" style="0" hidden="1" customWidth="1"/>
    <col min="134" max="134" width="13.00390625" style="0" hidden="1" customWidth="1"/>
    <col min="135" max="135" width="9.125" style="0" hidden="1" customWidth="1"/>
    <col min="136" max="136" width="12.125" style="0" customWidth="1"/>
    <col min="137" max="137" width="10.125" style="0" customWidth="1"/>
    <col min="138" max="138" width="7.875" style="0" customWidth="1"/>
    <col min="139" max="139" width="10.375" style="0" customWidth="1"/>
    <col min="140" max="140" width="10.875" style="0" customWidth="1"/>
    <col min="141" max="142" width="9.00390625" style="0" customWidth="1"/>
    <col min="143" max="143" width="1.12109375" style="0" hidden="1" customWidth="1"/>
    <col min="144" max="145" width="12.875" style="0" customWidth="1"/>
    <col min="146" max="146" width="11.125" style="0" customWidth="1"/>
    <col min="147" max="147" width="10.125" style="0" customWidth="1"/>
    <col min="148" max="148" width="9.75390625" style="0" customWidth="1"/>
    <col min="149" max="149" width="6.375" style="0" customWidth="1"/>
    <col min="150" max="150" width="9.875" style="0" hidden="1" customWidth="1"/>
    <col min="151" max="151" width="10.625" style="0" customWidth="1"/>
    <col min="152" max="152" width="10.25390625" style="0" customWidth="1"/>
    <col min="153" max="153" width="8.875" style="0" customWidth="1"/>
    <col min="154" max="154" width="8.125" style="0" customWidth="1"/>
    <col min="155" max="155" width="10.875" style="0" customWidth="1"/>
    <col min="156" max="156" width="10.625" style="0" customWidth="1"/>
    <col min="157" max="157" width="10.25390625" style="0" customWidth="1"/>
    <col min="158" max="158" width="7.375" style="0" customWidth="1"/>
    <col min="159" max="159" width="10.125" style="0" customWidth="1"/>
    <col min="160" max="160" width="15.25390625" style="0" hidden="1" customWidth="1"/>
    <col min="161" max="161" width="13.625" style="0" hidden="1" customWidth="1"/>
    <col min="162" max="162" width="10.625" style="0" customWidth="1"/>
    <col min="163" max="163" width="9.25390625" style="0" customWidth="1"/>
    <col min="164" max="164" width="7.00390625" style="0" customWidth="1"/>
    <col min="165" max="165" width="10.125" style="0" customWidth="1"/>
    <col min="166" max="166" width="10.625" style="0" customWidth="1"/>
    <col min="167" max="168" width="10.125" style="0" customWidth="1"/>
    <col min="169" max="169" width="8.75390625" style="0" customWidth="1"/>
    <col min="170" max="170" width="7.25390625" style="0" customWidth="1"/>
    <col min="171" max="171" width="10.625" style="0" customWidth="1"/>
    <col min="172" max="172" width="10.375" style="0" customWidth="1"/>
    <col min="173" max="173" width="8.25390625" style="0" customWidth="1"/>
    <col min="174" max="174" width="6.625" style="0" customWidth="1"/>
    <col min="175" max="175" width="10.375" style="0" customWidth="1"/>
    <col min="176" max="176" width="10.625" style="0" customWidth="1"/>
    <col min="177" max="177" width="8.75390625" style="0" customWidth="1"/>
    <col min="178" max="178" width="8.375" style="0" customWidth="1"/>
    <col min="179" max="179" width="11.625" style="0" customWidth="1"/>
    <col min="180" max="180" width="10.625" style="0" customWidth="1"/>
    <col min="181" max="181" width="8.375" style="0" customWidth="1"/>
    <col min="182" max="182" width="7.125" style="0" customWidth="1"/>
    <col min="183" max="183" width="10.875" style="0" customWidth="1"/>
    <col min="184" max="184" width="11.00390625" style="0" customWidth="1"/>
    <col min="185" max="185" width="8.875" style="0" customWidth="1"/>
    <col min="186" max="186" width="6.75390625" style="0" customWidth="1"/>
    <col min="187" max="187" width="10.75390625" style="0" customWidth="1"/>
    <col min="188" max="188" width="10.625" style="0" customWidth="1"/>
    <col min="189" max="189" width="8.125" style="0" customWidth="1"/>
    <col min="190" max="190" width="8.625" style="0" customWidth="1"/>
    <col min="191" max="191" width="11.00390625" style="0" customWidth="1"/>
    <col min="192" max="192" width="10.75390625" style="0" customWidth="1"/>
    <col min="193" max="193" width="9.125" style="0" customWidth="1"/>
    <col min="194" max="194" width="7.125" style="0" customWidth="1"/>
    <col min="195" max="195" width="10.375" style="0" customWidth="1"/>
    <col min="196" max="196" width="11.125" style="0" customWidth="1"/>
    <col min="197" max="197" width="8.25390625" style="0" customWidth="1"/>
    <col min="198" max="198" width="8.00390625" style="0" customWidth="1"/>
    <col min="199" max="199" width="10.125" style="0" customWidth="1"/>
    <col min="200" max="200" width="10.375" style="0" customWidth="1"/>
    <col min="201" max="201" width="12.75390625" style="0" customWidth="1"/>
    <col min="202" max="202" width="12.00390625" style="0" customWidth="1"/>
    <col min="203" max="203" width="11.75390625" style="0" customWidth="1"/>
    <col min="204" max="204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4" ht="18.75" thickBot="1">
      <c r="A3" s="18"/>
      <c r="B3" s="18"/>
      <c r="C3" s="18"/>
      <c r="D3" s="18"/>
      <c r="E3" s="18"/>
      <c r="F3" s="18"/>
      <c r="G3" s="18"/>
      <c r="H3" s="18"/>
      <c r="I3" s="18"/>
      <c r="J3" s="5"/>
      <c r="K3" s="5"/>
      <c r="L3" s="5"/>
      <c r="M3" s="5"/>
      <c r="N3" s="5" t="s">
        <v>76</v>
      </c>
      <c r="O3" s="5"/>
      <c r="GS3" s="18"/>
      <c r="GT3" s="18"/>
      <c r="GU3" s="18"/>
      <c r="GV3" s="18"/>
    </row>
    <row r="4" spans="1:204" ht="18.75" thickBot="1">
      <c r="A4" s="18"/>
      <c r="B4" s="18"/>
      <c r="C4" s="18" t="s">
        <v>65</v>
      </c>
      <c r="D4" s="18"/>
      <c r="E4" s="18"/>
      <c r="F4" s="18"/>
      <c r="G4" s="18"/>
      <c r="H4" s="18"/>
      <c r="I4" s="18"/>
      <c r="EP4" s="133"/>
      <c r="EQ4" s="18"/>
      <c r="ER4" s="18"/>
      <c r="ES4" s="18"/>
      <c r="GS4" s="93"/>
      <c r="GT4" s="93"/>
      <c r="GU4" s="93"/>
      <c r="GV4" s="93"/>
    </row>
    <row r="5" spans="3:205" ht="18.75" thickBot="1">
      <c r="C5" s="19" t="s">
        <v>66</v>
      </c>
      <c r="D5" s="19"/>
      <c r="E5" s="19"/>
      <c r="F5" s="19"/>
      <c r="G5" s="19"/>
      <c r="H5" s="19"/>
      <c r="I5" s="19"/>
      <c r="EP5" s="93"/>
      <c r="EQ5" s="93"/>
      <c r="ER5" s="93"/>
      <c r="ES5" s="93"/>
      <c r="GS5" s="94"/>
      <c r="GT5" s="94"/>
      <c r="GU5" s="258" t="s">
        <v>37</v>
      </c>
      <c r="GV5" s="258"/>
      <c r="GW5" s="37"/>
    </row>
    <row r="6" spans="1:205" ht="105" customHeight="1" thickBot="1">
      <c r="A6" s="92" t="s">
        <v>0</v>
      </c>
      <c r="B6" s="246" t="s">
        <v>22</v>
      </c>
      <c r="C6" s="247"/>
      <c r="D6" s="247"/>
      <c r="E6" s="248"/>
      <c r="F6" s="223" t="s">
        <v>19</v>
      </c>
      <c r="G6" s="224"/>
      <c r="H6" s="224"/>
      <c r="I6" s="232"/>
      <c r="J6" s="223" t="s">
        <v>33</v>
      </c>
      <c r="K6" s="224"/>
      <c r="L6" s="224"/>
      <c r="M6" s="225"/>
      <c r="N6" s="252" t="s">
        <v>50</v>
      </c>
      <c r="O6" s="227"/>
      <c r="P6" s="227"/>
      <c r="Q6" s="227"/>
      <c r="R6" s="227"/>
      <c r="S6" s="227"/>
      <c r="T6" s="253"/>
      <c r="U6" s="226" t="s">
        <v>17</v>
      </c>
      <c r="V6" s="227"/>
      <c r="W6" s="227"/>
      <c r="X6" s="227"/>
      <c r="Y6" s="227"/>
      <c r="Z6" s="227"/>
      <c r="AA6" s="253"/>
      <c r="AB6" s="226" t="s">
        <v>21</v>
      </c>
      <c r="AC6" s="227"/>
      <c r="AD6" s="227"/>
      <c r="AE6" s="228"/>
      <c r="AF6" s="208">
        <v>11011300</v>
      </c>
      <c r="AG6" s="254">
        <v>11020200</v>
      </c>
      <c r="AH6" s="228"/>
      <c r="AI6" s="219" t="s">
        <v>53</v>
      </c>
      <c r="AJ6" s="220"/>
      <c r="AK6" s="221">
        <v>13010200</v>
      </c>
      <c r="AL6" s="222"/>
      <c r="AM6" s="241" t="s">
        <v>34</v>
      </c>
      <c r="AN6" s="242"/>
      <c r="AO6" s="242"/>
      <c r="AP6" s="243"/>
      <c r="AQ6" s="241" t="s">
        <v>35</v>
      </c>
      <c r="AR6" s="242"/>
      <c r="AS6" s="242"/>
      <c r="AT6" s="243"/>
      <c r="AU6" s="247" t="s">
        <v>18</v>
      </c>
      <c r="AV6" s="247"/>
      <c r="AW6" s="247"/>
      <c r="AX6" s="247"/>
      <c r="AY6" s="247"/>
      <c r="AZ6" s="247"/>
      <c r="BA6" s="247"/>
      <c r="BB6" s="247"/>
      <c r="BC6" s="247"/>
      <c r="BD6" s="247"/>
      <c r="BE6" s="261"/>
      <c r="BF6" s="246" t="s">
        <v>25</v>
      </c>
      <c r="BG6" s="247"/>
      <c r="BH6" s="247"/>
      <c r="BI6" s="247"/>
      <c r="BJ6" s="260" t="s">
        <v>55</v>
      </c>
      <c r="BK6" s="260"/>
      <c r="BL6" s="260"/>
      <c r="BM6" s="260"/>
      <c r="BN6" s="233" t="s">
        <v>7</v>
      </c>
      <c r="BO6" s="233"/>
      <c r="BP6" s="233"/>
      <c r="BQ6" s="233"/>
      <c r="BR6" s="233"/>
      <c r="BS6" s="233"/>
      <c r="BT6" s="234"/>
      <c r="BU6" s="240" t="s">
        <v>8</v>
      </c>
      <c r="BV6" s="233"/>
      <c r="BW6" s="233"/>
      <c r="BX6" s="233"/>
      <c r="BY6" s="233"/>
      <c r="BZ6" s="233"/>
      <c r="CA6" s="233"/>
      <c r="CB6" s="234"/>
      <c r="CC6" s="240" t="s">
        <v>16</v>
      </c>
      <c r="CD6" s="233"/>
      <c r="CE6" s="233"/>
      <c r="CF6" s="233"/>
      <c r="CG6" s="233"/>
      <c r="CH6" s="233"/>
      <c r="CI6" s="233"/>
      <c r="CJ6" s="240" t="s">
        <v>9</v>
      </c>
      <c r="CK6" s="233"/>
      <c r="CL6" s="233"/>
      <c r="CM6" s="233"/>
      <c r="CN6" s="233"/>
      <c r="CO6" s="233"/>
      <c r="CP6" s="234"/>
      <c r="CQ6" s="235" t="s">
        <v>54</v>
      </c>
      <c r="CR6" s="236"/>
      <c r="CS6" s="236"/>
      <c r="CT6" s="237"/>
      <c r="CU6" s="240" t="s">
        <v>10</v>
      </c>
      <c r="CV6" s="233"/>
      <c r="CW6" s="233"/>
      <c r="CX6" s="233"/>
      <c r="CY6" s="233"/>
      <c r="CZ6" s="233"/>
      <c r="DA6" s="234"/>
      <c r="DB6" s="240" t="s">
        <v>11</v>
      </c>
      <c r="DC6" s="233"/>
      <c r="DD6" s="233"/>
      <c r="DE6" s="233"/>
      <c r="DF6" s="233"/>
      <c r="DG6" s="233"/>
      <c r="DH6" s="234"/>
      <c r="DI6" s="240" t="s">
        <v>12</v>
      </c>
      <c r="DJ6" s="233"/>
      <c r="DK6" s="233"/>
      <c r="DL6" s="233"/>
      <c r="DM6" s="233"/>
      <c r="DN6" s="233"/>
      <c r="DO6" s="234"/>
      <c r="DP6" s="240" t="s">
        <v>13</v>
      </c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8" t="s">
        <v>36</v>
      </c>
      <c r="EJ6" s="239"/>
      <c r="EK6" s="239"/>
      <c r="EL6" s="239"/>
      <c r="EM6" s="160">
        <v>18041400</v>
      </c>
      <c r="EN6" s="262" t="s">
        <v>63</v>
      </c>
      <c r="EO6" s="263"/>
      <c r="EP6" s="249" t="s">
        <v>26</v>
      </c>
      <c r="EQ6" s="250"/>
      <c r="ER6" s="250"/>
      <c r="ES6" s="251"/>
      <c r="ET6" s="157">
        <v>18050200</v>
      </c>
      <c r="EU6" s="262" t="s">
        <v>14</v>
      </c>
      <c r="EV6" s="268"/>
      <c r="EW6" s="268"/>
      <c r="EX6" s="263"/>
      <c r="EY6" s="233" t="s">
        <v>51</v>
      </c>
      <c r="EZ6" s="233"/>
      <c r="FA6" s="233"/>
      <c r="FB6" s="234"/>
      <c r="FC6" s="240" t="s">
        <v>15</v>
      </c>
      <c r="FD6" s="233"/>
      <c r="FE6" s="233"/>
      <c r="FF6" s="233"/>
      <c r="FG6" s="233"/>
      <c r="FH6" s="234"/>
      <c r="FI6" s="266" t="s">
        <v>64</v>
      </c>
      <c r="FJ6" s="267"/>
      <c r="FK6" s="244" t="s">
        <v>38</v>
      </c>
      <c r="FL6" s="245"/>
      <c r="FM6" s="245"/>
      <c r="FN6" s="259"/>
      <c r="FO6" s="244" t="s">
        <v>27</v>
      </c>
      <c r="FP6" s="245"/>
      <c r="FQ6" s="245"/>
      <c r="FR6" s="245"/>
      <c r="FS6" s="255" t="s">
        <v>62</v>
      </c>
      <c r="FT6" s="256"/>
      <c r="FU6" s="256"/>
      <c r="FV6" s="257"/>
      <c r="FW6" s="238" t="s">
        <v>28</v>
      </c>
      <c r="FX6" s="239"/>
      <c r="FY6" s="239"/>
      <c r="FZ6" s="239"/>
      <c r="GA6" s="238" t="s">
        <v>29</v>
      </c>
      <c r="GB6" s="239"/>
      <c r="GC6" s="239"/>
      <c r="GD6" s="239"/>
      <c r="GE6" s="229" t="s">
        <v>31</v>
      </c>
      <c r="GF6" s="230"/>
      <c r="GG6" s="230"/>
      <c r="GH6" s="231"/>
      <c r="GI6" s="229" t="s">
        <v>30</v>
      </c>
      <c r="GJ6" s="230"/>
      <c r="GK6" s="230"/>
      <c r="GL6" s="231"/>
      <c r="GM6" s="255" t="s">
        <v>56</v>
      </c>
      <c r="GN6" s="256"/>
      <c r="GO6" s="256"/>
      <c r="GP6" s="257"/>
      <c r="GQ6" s="255" t="s">
        <v>75</v>
      </c>
      <c r="GR6" s="257"/>
      <c r="GS6" s="264" t="s">
        <v>32</v>
      </c>
      <c r="GT6" s="265"/>
      <c r="GU6" s="265"/>
      <c r="GV6" s="265"/>
      <c r="GW6" s="37"/>
    </row>
    <row r="7" spans="1:205" ht="54.75" customHeight="1" thickBot="1">
      <c r="A7" s="72"/>
      <c r="B7" s="67" t="s">
        <v>67</v>
      </c>
      <c r="C7" s="67" t="s">
        <v>68</v>
      </c>
      <c r="D7" s="66" t="s">
        <v>23</v>
      </c>
      <c r="E7" s="66" t="s">
        <v>24</v>
      </c>
      <c r="F7" s="67" t="s">
        <v>67</v>
      </c>
      <c r="G7" s="67" t="s">
        <v>68</v>
      </c>
      <c r="H7" s="66" t="s">
        <v>23</v>
      </c>
      <c r="I7" s="66" t="s">
        <v>24</v>
      </c>
      <c r="J7" s="67" t="s">
        <v>67</v>
      </c>
      <c r="K7" s="67" t="s">
        <v>68</v>
      </c>
      <c r="L7" s="66" t="s">
        <v>23</v>
      </c>
      <c r="M7" s="66" t="s">
        <v>24</v>
      </c>
      <c r="N7" s="67" t="s">
        <v>67</v>
      </c>
      <c r="O7" s="67" t="s">
        <v>68</v>
      </c>
      <c r="P7" s="66" t="s">
        <v>23</v>
      </c>
      <c r="Q7" s="49" t="s">
        <v>48</v>
      </c>
      <c r="R7" s="26" t="s">
        <v>3</v>
      </c>
      <c r="S7" s="26" t="s">
        <v>1</v>
      </c>
      <c r="T7" s="66" t="s">
        <v>24</v>
      </c>
      <c r="U7" s="67" t="s">
        <v>67</v>
      </c>
      <c r="V7" s="67" t="s">
        <v>68</v>
      </c>
      <c r="W7" s="112" t="s">
        <v>3</v>
      </c>
      <c r="X7" s="112" t="s">
        <v>1</v>
      </c>
      <c r="Y7" s="67" t="s">
        <v>68</v>
      </c>
      <c r="Z7" s="158" t="s">
        <v>23</v>
      </c>
      <c r="AA7" s="91" t="s">
        <v>24</v>
      </c>
      <c r="AB7" s="67" t="s">
        <v>59</v>
      </c>
      <c r="AC7" s="67" t="s">
        <v>58</v>
      </c>
      <c r="AD7" s="66" t="s">
        <v>23</v>
      </c>
      <c r="AE7" s="66" t="s">
        <v>24</v>
      </c>
      <c r="AF7" s="67" t="s">
        <v>68</v>
      </c>
      <c r="AG7" s="91" t="s">
        <v>67</v>
      </c>
      <c r="AH7" s="67" t="s">
        <v>68</v>
      </c>
      <c r="AI7" s="91" t="s">
        <v>67</v>
      </c>
      <c r="AJ7" s="67" t="s">
        <v>68</v>
      </c>
      <c r="AK7" s="91" t="s">
        <v>67</v>
      </c>
      <c r="AL7" s="67" t="s">
        <v>68</v>
      </c>
      <c r="AM7" s="91" t="s">
        <v>67</v>
      </c>
      <c r="AN7" s="67" t="s">
        <v>68</v>
      </c>
      <c r="AO7" s="66" t="s">
        <v>23</v>
      </c>
      <c r="AP7" s="66" t="s">
        <v>24</v>
      </c>
      <c r="AQ7" s="91" t="s">
        <v>67</v>
      </c>
      <c r="AR7" s="67" t="s">
        <v>68</v>
      </c>
      <c r="AS7" s="66" t="s">
        <v>23</v>
      </c>
      <c r="AT7" s="66" t="s">
        <v>24</v>
      </c>
      <c r="AU7" s="91" t="s">
        <v>67</v>
      </c>
      <c r="AV7" s="67" t="s">
        <v>68</v>
      </c>
      <c r="AW7" s="66" t="s">
        <v>23</v>
      </c>
      <c r="AX7" s="66" t="s">
        <v>24</v>
      </c>
      <c r="AY7" s="112" t="s">
        <v>20</v>
      </c>
      <c r="AZ7" s="113" t="s">
        <v>23</v>
      </c>
      <c r="BA7" s="113" t="s">
        <v>24</v>
      </c>
      <c r="BB7" s="112" t="s">
        <v>1</v>
      </c>
      <c r="BC7" s="67" t="s">
        <v>68</v>
      </c>
      <c r="BD7" s="66" t="s">
        <v>23</v>
      </c>
      <c r="BE7" s="66" t="s">
        <v>24</v>
      </c>
      <c r="BF7" s="91" t="s">
        <v>69</v>
      </c>
      <c r="BG7" s="67" t="s">
        <v>70</v>
      </c>
      <c r="BH7" s="66" t="s">
        <v>23</v>
      </c>
      <c r="BI7" s="66" t="s">
        <v>24</v>
      </c>
      <c r="BJ7" s="91" t="s">
        <v>69</v>
      </c>
      <c r="BK7" s="67" t="s">
        <v>70</v>
      </c>
      <c r="BL7" s="66" t="s">
        <v>23</v>
      </c>
      <c r="BM7" s="66" t="s">
        <v>24</v>
      </c>
      <c r="BN7" s="91" t="s">
        <v>69</v>
      </c>
      <c r="BO7" s="67" t="s">
        <v>70</v>
      </c>
      <c r="BP7" s="113" t="s">
        <v>24</v>
      </c>
      <c r="BQ7" s="66" t="s">
        <v>24</v>
      </c>
      <c r="BR7" s="67" t="s">
        <v>70</v>
      </c>
      <c r="BS7" s="159" t="s">
        <v>23</v>
      </c>
      <c r="BT7" s="159" t="s">
        <v>24</v>
      </c>
      <c r="BU7" s="91" t="s">
        <v>69</v>
      </c>
      <c r="BV7" s="67" t="s">
        <v>70</v>
      </c>
      <c r="BW7" s="113" t="s">
        <v>24</v>
      </c>
      <c r="BX7" s="66" t="s">
        <v>24</v>
      </c>
      <c r="BY7" s="67" t="s">
        <v>70</v>
      </c>
      <c r="BZ7" s="66" t="s">
        <v>23</v>
      </c>
      <c r="CA7" s="66" t="s">
        <v>24</v>
      </c>
      <c r="CB7" s="66" t="s">
        <v>24</v>
      </c>
      <c r="CC7" s="91" t="s">
        <v>69</v>
      </c>
      <c r="CD7" s="67" t="s">
        <v>70</v>
      </c>
      <c r="CE7" s="113" t="s">
        <v>24</v>
      </c>
      <c r="CF7" s="66" t="s">
        <v>24</v>
      </c>
      <c r="CG7" s="67" t="s">
        <v>70</v>
      </c>
      <c r="CH7" s="66" t="s">
        <v>23</v>
      </c>
      <c r="CI7" s="66" t="s">
        <v>24</v>
      </c>
      <c r="CJ7" s="91" t="s">
        <v>69</v>
      </c>
      <c r="CK7" s="67" t="s">
        <v>70</v>
      </c>
      <c r="CL7" s="113" t="s">
        <v>24</v>
      </c>
      <c r="CM7" s="66" t="s">
        <v>24</v>
      </c>
      <c r="CN7" s="67" t="s">
        <v>70</v>
      </c>
      <c r="CO7" s="66" t="s">
        <v>23</v>
      </c>
      <c r="CP7" s="66" t="s">
        <v>24</v>
      </c>
      <c r="CQ7" s="67" t="s">
        <v>71</v>
      </c>
      <c r="CR7" s="67" t="s">
        <v>68</v>
      </c>
      <c r="CS7" s="66" t="s">
        <v>23</v>
      </c>
      <c r="CT7" s="66" t="s">
        <v>24</v>
      </c>
      <c r="CU7" s="67" t="s">
        <v>71</v>
      </c>
      <c r="CV7" s="67" t="s">
        <v>68</v>
      </c>
      <c r="CW7" s="66" t="s">
        <v>24</v>
      </c>
      <c r="CX7" s="66" t="s">
        <v>24</v>
      </c>
      <c r="CY7" s="67" t="s">
        <v>70</v>
      </c>
      <c r="CZ7" s="66" t="s">
        <v>23</v>
      </c>
      <c r="DA7" s="66" t="s">
        <v>24</v>
      </c>
      <c r="DB7" s="67" t="s">
        <v>71</v>
      </c>
      <c r="DC7" s="67" t="s">
        <v>68</v>
      </c>
      <c r="DD7" s="66" t="s">
        <v>24</v>
      </c>
      <c r="DE7" s="66" t="s">
        <v>24</v>
      </c>
      <c r="DF7" s="67" t="s">
        <v>70</v>
      </c>
      <c r="DG7" s="66" t="s">
        <v>23</v>
      </c>
      <c r="DH7" s="66" t="s">
        <v>24</v>
      </c>
      <c r="DI7" s="67" t="s">
        <v>71</v>
      </c>
      <c r="DJ7" s="67" t="s">
        <v>68</v>
      </c>
      <c r="DK7" s="66" t="s">
        <v>24</v>
      </c>
      <c r="DL7" s="66" t="s">
        <v>24</v>
      </c>
      <c r="DM7" s="67" t="s">
        <v>70</v>
      </c>
      <c r="DN7" s="66" t="s">
        <v>23</v>
      </c>
      <c r="DO7" s="66" t="s">
        <v>24</v>
      </c>
      <c r="DP7" s="67" t="s">
        <v>71</v>
      </c>
      <c r="DQ7" s="67" t="s">
        <v>68</v>
      </c>
      <c r="DR7" s="66" t="s">
        <v>24</v>
      </c>
      <c r="DS7" s="66" t="s">
        <v>24</v>
      </c>
      <c r="DT7" s="67" t="s">
        <v>70</v>
      </c>
      <c r="DU7" s="66" t="s">
        <v>23</v>
      </c>
      <c r="DV7" s="66" t="s">
        <v>24</v>
      </c>
      <c r="DW7" s="112" t="s">
        <v>1</v>
      </c>
      <c r="DX7" s="112" t="s">
        <v>6</v>
      </c>
      <c r="DY7" s="112" t="s">
        <v>5</v>
      </c>
      <c r="DZ7" s="112" t="s">
        <v>3</v>
      </c>
      <c r="EA7" s="112" t="s">
        <v>1</v>
      </c>
      <c r="EB7" s="112"/>
      <c r="EC7" s="112" t="s">
        <v>5</v>
      </c>
      <c r="ED7" s="112" t="s">
        <v>3</v>
      </c>
      <c r="EE7" s="112" t="s">
        <v>1</v>
      </c>
      <c r="EF7" s="67" t="s">
        <v>72</v>
      </c>
      <c r="EG7" s="66" t="s">
        <v>23</v>
      </c>
      <c r="EH7" s="66" t="s">
        <v>24</v>
      </c>
      <c r="EI7" s="67" t="s">
        <v>71</v>
      </c>
      <c r="EJ7" s="67" t="s">
        <v>73</v>
      </c>
      <c r="EK7" s="66" t="s">
        <v>23</v>
      </c>
      <c r="EL7" s="66" t="s">
        <v>24</v>
      </c>
      <c r="EM7" s="67" t="s">
        <v>60</v>
      </c>
      <c r="EN7" s="67" t="s">
        <v>74</v>
      </c>
      <c r="EO7" s="67" t="s">
        <v>73</v>
      </c>
      <c r="EP7" s="67" t="s">
        <v>74</v>
      </c>
      <c r="EQ7" s="67" t="s">
        <v>73</v>
      </c>
      <c r="ER7" s="66" t="s">
        <v>23</v>
      </c>
      <c r="ES7" s="66" t="s">
        <v>24</v>
      </c>
      <c r="ET7" s="67" t="s">
        <v>57</v>
      </c>
      <c r="EU7" s="67" t="s">
        <v>74</v>
      </c>
      <c r="EV7" s="67" t="s">
        <v>73</v>
      </c>
      <c r="EW7" s="66" t="s">
        <v>23</v>
      </c>
      <c r="EX7" s="66" t="s">
        <v>24</v>
      </c>
      <c r="EY7" s="67" t="s">
        <v>74</v>
      </c>
      <c r="EZ7" s="67" t="s">
        <v>73</v>
      </c>
      <c r="FA7" s="66" t="s">
        <v>23</v>
      </c>
      <c r="FB7" s="66" t="s">
        <v>24</v>
      </c>
      <c r="FC7" s="67" t="s">
        <v>74</v>
      </c>
      <c r="FD7" s="67" t="s">
        <v>73</v>
      </c>
      <c r="FE7" s="67" t="s">
        <v>74</v>
      </c>
      <c r="FF7" s="67" t="s">
        <v>73</v>
      </c>
      <c r="FG7" s="66" t="s">
        <v>49</v>
      </c>
      <c r="FH7" s="66" t="s">
        <v>1</v>
      </c>
      <c r="FI7" s="67" t="s">
        <v>74</v>
      </c>
      <c r="FJ7" s="67" t="s">
        <v>73</v>
      </c>
      <c r="FK7" s="67" t="s">
        <v>74</v>
      </c>
      <c r="FL7" s="67" t="s">
        <v>73</v>
      </c>
      <c r="FM7" s="66" t="s">
        <v>23</v>
      </c>
      <c r="FN7" s="66" t="s">
        <v>24</v>
      </c>
      <c r="FO7" s="67" t="s">
        <v>74</v>
      </c>
      <c r="FP7" s="67" t="s">
        <v>73</v>
      </c>
      <c r="FQ7" s="66" t="s">
        <v>23</v>
      </c>
      <c r="FR7" s="66" t="s">
        <v>24</v>
      </c>
      <c r="FS7" s="67" t="s">
        <v>74</v>
      </c>
      <c r="FT7" s="67" t="s">
        <v>73</v>
      </c>
      <c r="FU7" s="91" t="s">
        <v>23</v>
      </c>
      <c r="FV7" s="87" t="s">
        <v>24</v>
      </c>
      <c r="FW7" s="67" t="s">
        <v>74</v>
      </c>
      <c r="FX7" s="67" t="s">
        <v>73</v>
      </c>
      <c r="FY7" s="91" t="s">
        <v>23</v>
      </c>
      <c r="FZ7" s="53" t="s">
        <v>24</v>
      </c>
      <c r="GA7" s="67" t="s">
        <v>74</v>
      </c>
      <c r="GB7" s="67" t="s">
        <v>73</v>
      </c>
      <c r="GC7" s="91" t="s">
        <v>23</v>
      </c>
      <c r="GD7" s="87" t="s">
        <v>24</v>
      </c>
      <c r="GE7" s="67" t="s">
        <v>74</v>
      </c>
      <c r="GF7" s="67" t="s">
        <v>73</v>
      </c>
      <c r="GG7" s="91" t="s">
        <v>23</v>
      </c>
      <c r="GH7" s="91" t="s">
        <v>24</v>
      </c>
      <c r="GI7" s="67" t="s">
        <v>74</v>
      </c>
      <c r="GJ7" s="67" t="s">
        <v>73</v>
      </c>
      <c r="GK7" s="91" t="s">
        <v>23</v>
      </c>
      <c r="GL7" s="87" t="s">
        <v>24</v>
      </c>
      <c r="GM7" s="67" t="s">
        <v>74</v>
      </c>
      <c r="GN7" s="67" t="s">
        <v>73</v>
      </c>
      <c r="GO7" s="91" t="s">
        <v>23</v>
      </c>
      <c r="GP7" s="53" t="s">
        <v>24</v>
      </c>
      <c r="GQ7" s="67" t="s">
        <v>74</v>
      </c>
      <c r="GR7" s="67" t="s">
        <v>73</v>
      </c>
      <c r="GS7" s="67" t="s">
        <v>74</v>
      </c>
      <c r="GT7" s="67" t="s">
        <v>73</v>
      </c>
      <c r="GU7" s="134" t="s">
        <v>23</v>
      </c>
      <c r="GV7" s="135" t="s">
        <v>24</v>
      </c>
      <c r="GW7" s="37"/>
    </row>
    <row r="8" spans="1:205" ht="24.75" customHeight="1">
      <c r="A8" s="143" t="s">
        <v>44</v>
      </c>
      <c r="B8" s="137">
        <f>F8+J8+N8+U8+AB8</f>
        <v>129622.149</v>
      </c>
      <c r="C8" s="41">
        <f>G8+K8+O8+Y8+AC8+AF8</f>
        <v>154981.777</v>
      </c>
      <c r="D8" s="162">
        <f>C8-B8</f>
        <v>25359.627999999997</v>
      </c>
      <c r="E8" s="212">
        <f>C8/B8*100-100</f>
        <v>19.56427060933852</v>
      </c>
      <c r="F8" s="68">
        <v>38164.591</v>
      </c>
      <c r="G8" s="139">
        <v>44132.871</v>
      </c>
      <c r="H8" s="68">
        <f>G8-F8</f>
        <v>5968.279999999999</v>
      </c>
      <c r="I8" s="52">
        <f>G8/F8*100</f>
        <v>115.6382653229534</v>
      </c>
      <c r="J8" s="41">
        <v>87790.089</v>
      </c>
      <c r="K8" s="41">
        <v>107381.597</v>
      </c>
      <c r="L8" s="41">
        <f>K8-J8</f>
        <v>19591.507999999987</v>
      </c>
      <c r="M8" s="52">
        <f>K8/J8*100</f>
        <v>122.31630953238923</v>
      </c>
      <c r="N8" s="138">
        <v>2710.633</v>
      </c>
      <c r="O8" s="138">
        <v>2804.424</v>
      </c>
      <c r="P8" s="162">
        <f>O8-N8</f>
        <v>93.79100000000017</v>
      </c>
      <c r="Q8" s="35"/>
      <c r="R8" s="35"/>
      <c r="S8" s="35">
        <f>IF(P17=0,0,Q8/P17*100)</f>
        <v>0</v>
      </c>
      <c r="T8" s="52">
        <f>O8/N8*100</f>
        <v>103.4601142980256</v>
      </c>
      <c r="U8" s="41">
        <v>956.836</v>
      </c>
      <c r="V8" s="69"/>
      <c r="W8" s="69"/>
      <c r="X8" s="69"/>
      <c r="Y8" s="138">
        <v>655.045</v>
      </c>
      <c r="Z8" s="102">
        <f>Y8-U8</f>
        <v>-301.79100000000005</v>
      </c>
      <c r="AA8" s="48">
        <f>Y8/U8*100</f>
        <v>68.4594852200377</v>
      </c>
      <c r="AB8" s="96"/>
      <c r="AC8" s="96"/>
      <c r="AD8" s="96">
        <f>AB8-AC8</f>
        <v>0</v>
      </c>
      <c r="AE8" s="70"/>
      <c r="AF8" s="209">
        <v>7.84</v>
      </c>
      <c r="AG8" s="138">
        <v>109.342</v>
      </c>
      <c r="AH8" s="138">
        <v>76.295</v>
      </c>
      <c r="AI8" s="147">
        <v>8.853</v>
      </c>
      <c r="AJ8" s="138">
        <v>12.2</v>
      </c>
      <c r="AK8" s="145">
        <v>3.181</v>
      </c>
      <c r="AL8" s="145">
        <v>11.648</v>
      </c>
      <c r="AM8" s="145">
        <v>298.403</v>
      </c>
      <c r="AN8" s="145">
        <v>1292.468</v>
      </c>
      <c r="AO8" s="45">
        <f>AN8-AM8</f>
        <v>994.065</v>
      </c>
      <c r="AP8" s="151">
        <f>AN8/AM8*100</f>
        <v>433.1283532672258</v>
      </c>
      <c r="AQ8" s="145">
        <v>1376.519</v>
      </c>
      <c r="AR8" s="145">
        <v>4876.519</v>
      </c>
      <c r="AS8" s="145">
        <f>AR8-AQ8</f>
        <v>3500</v>
      </c>
      <c r="AT8" s="153">
        <f>AR8/AQ8*100</f>
        <v>354.2645615498224</v>
      </c>
      <c r="AU8" s="145">
        <v>1596.616</v>
      </c>
      <c r="AV8" s="146"/>
      <c r="AW8" s="146"/>
      <c r="AX8" s="146"/>
      <c r="AY8" s="146"/>
      <c r="AZ8" s="146"/>
      <c r="BA8" s="146"/>
      <c r="BB8" s="146"/>
      <c r="BC8" s="145">
        <v>2579.232</v>
      </c>
      <c r="BD8" s="138">
        <f>BC8-AU8</f>
        <v>982.616</v>
      </c>
      <c r="BE8" s="140">
        <f>BC8/AU8*100</f>
        <v>161.5436648511602</v>
      </c>
      <c r="BF8" s="138">
        <f>BJ8+CQ8+EI8+EN8</f>
        <v>5818.379999999999</v>
      </c>
      <c r="BG8" s="138">
        <f aca="true" t="shared" si="0" ref="BG8:BG17">BK8+CR8+EJ8</f>
        <v>13685.278</v>
      </c>
      <c r="BH8" s="41">
        <f>BG8-BF8</f>
        <v>7866.898000000001</v>
      </c>
      <c r="BI8" s="52">
        <f>BG8/BF8*100</f>
        <v>235.20770386258724</v>
      </c>
      <c r="BJ8" s="41">
        <f>BN8+BU8+CC8+CJ8</f>
        <v>1990.267</v>
      </c>
      <c r="BK8" s="41">
        <f>BR8+BY8+CG8+CN8</f>
        <v>5033.034</v>
      </c>
      <c r="BL8" s="41">
        <f>BK8-BJ8</f>
        <v>3042.767</v>
      </c>
      <c r="BM8" s="52">
        <f>BK8/BJ8*100</f>
        <v>252.88235196584174</v>
      </c>
      <c r="BN8" s="138">
        <v>14.383</v>
      </c>
      <c r="BO8" s="69"/>
      <c r="BP8" s="69"/>
      <c r="BQ8" s="69"/>
      <c r="BR8" s="138">
        <v>27.423</v>
      </c>
      <c r="BS8" s="41">
        <f>BR8-BN8</f>
        <v>13.04</v>
      </c>
      <c r="BT8" s="52">
        <f>BR8/BN8*100</f>
        <v>190.662587777237</v>
      </c>
      <c r="BU8" s="68">
        <v>4.318</v>
      </c>
      <c r="BV8" s="48"/>
      <c r="BW8" s="48"/>
      <c r="BX8" s="48"/>
      <c r="BY8" s="139">
        <v>10.673</v>
      </c>
      <c r="BZ8" s="50">
        <f>BY8-BU8</f>
        <v>6.355</v>
      </c>
      <c r="CA8" s="48"/>
      <c r="CB8" s="52">
        <f>BY8/BU8*100</f>
        <v>247.17461787864755</v>
      </c>
      <c r="CC8" s="68">
        <v>36.617</v>
      </c>
      <c r="CD8" s="69"/>
      <c r="CE8" s="69"/>
      <c r="CF8" s="69"/>
      <c r="CG8" s="139">
        <v>3363.849</v>
      </c>
      <c r="CH8" s="41">
        <f>CG8-CC8</f>
        <v>3327.232</v>
      </c>
      <c r="CI8" s="52">
        <f>CG8/CC8*100</f>
        <v>9186.57727285141</v>
      </c>
      <c r="CJ8" s="71">
        <v>1934.949</v>
      </c>
      <c r="CK8" s="69"/>
      <c r="CL8" s="69"/>
      <c r="CM8" s="69">
        <f>IF(CJ8=0,0,CK8/CJ8*100)</f>
        <v>0</v>
      </c>
      <c r="CN8" s="203">
        <v>1631.089</v>
      </c>
      <c r="CO8" s="69">
        <f>CN8-CJ8</f>
        <v>-303.8600000000001</v>
      </c>
      <c r="CP8" s="52">
        <f>CN8/CJ8*100</f>
        <v>84.29622692897848</v>
      </c>
      <c r="CQ8" s="41">
        <f>CU8+DB8+DI8+DP8</f>
        <v>3828.048</v>
      </c>
      <c r="CR8" s="41">
        <f>CY8+DF8+DM8+EF8</f>
        <v>8589.755000000001</v>
      </c>
      <c r="CS8" s="41">
        <f>CR8-CQ8</f>
        <v>4761.707000000001</v>
      </c>
      <c r="CT8" s="52">
        <f>CR8/CQ8*100</f>
        <v>224.38995017826323</v>
      </c>
      <c r="CU8" s="41">
        <v>682.603</v>
      </c>
      <c r="CV8" s="69"/>
      <c r="CW8" s="69"/>
      <c r="CX8" s="69"/>
      <c r="CY8" s="146">
        <v>600.446</v>
      </c>
      <c r="CZ8" s="41">
        <f>CY8-CU8</f>
        <v>-82.15699999999993</v>
      </c>
      <c r="DA8" s="52">
        <f>CY8/CU8*100</f>
        <v>87.96416072006717</v>
      </c>
      <c r="DB8" s="68">
        <v>1988.936</v>
      </c>
      <c r="DC8" s="69"/>
      <c r="DD8" s="69"/>
      <c r="DE8" s="69"/>
      <c r="DF8" s="139">
        <v>3511.002</v>
      </c>
      <c r="DG8" s="41">
        <f>DF8-DB8</f>
        <v>1522.066</v>
      </c>
      <c r="DH8" s="52">
        <f>DF8/DB8*100</f>
        <v>176.5266454023659</v>
      </c>
      <c r="DI8" s="68">
        <v>248.466</v>
      </c>
      <c r="DJ8" s="69"/>
      <c r="DK8" s="69"/>
      <c r="DL8" s="69"/>
      <c r="DM8" s="139">
        <v>2131.419</v>
      </c>
      <c r="DN8" s="41">
        <f>DM8-DI8</f>
        <v>1882.953</v>
      </c>
      <c r="DO8" s="52">
        <f>DM8/DI8*100</f>
        <v>857.8312525657433</v>
      </c>
      <c r="DP8" s="41">
        <v>908.043</v>
      </c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138">
        <v>2346.888</v>
      </c>
      <c r="EG8" s="41">
        <f>EF8-DP8</f>
        <v>1438.8449999999998</v>
      </c>
      <c r="EH8" s="52">
        <f>EF8/DP8*100</f>
        <v>258.45560177216277</v>
      </c>
      <c r="EI8" s="68"/>
      <c r="EJ8" s="139">
        <v>62.489</v>
      </c>
      <c r="EK8" s="41">
        <f>EJ8-EI8</f>
        <v>62.489</v>
      </c>
      <c r="EL8" s="52"/>
      <c r="EM8" s="52"/>
      <c r="EN8" s="41">
        <v>0.065</v>
      </c>
      <c r="EO8" s="41">
        <v>-0.065</v>
      </c>
      <c r="EP8" s="138">
        <f aca="true" t="shared" si="1" ref="EP8:EP17">ET8+EU8+EY8+FC8</f>
        <v>9433.989</v>
      </c>
      <c r="EQ8" s="41">
        <f>EV8+EZ8+FF8</f>
        <v>11649.628</v>
      </c>
      <c r="ER8" s="41">
        <f>EQ8-EP8</f>
        <v>2215.639000000001</v>
      </c>
      <c r="ES8" s="52">
        <f>EQ8/EP8*100</f>
        <v>123.48570684150681</v>
      </c>
      <c r="ET8" s="41"/>
      <c r="EU8" s="68">
        <v>660.681</v>
      </c>
      <c r="EV8" s="139">
        <v>1079.988</v>
      </c>
      <c r="EW8" s="35">
        <f>EV8-EU8</f>
        <v>419.307</v>
      </c>
      <c r="EX8" s="52">
        <f>EV8/EU8*100</f>
        <v>163.46587838911668</v>
      </c>
      <c r="EY8" s="68">
        <v>6350.293</v>
      </c>
      <c r="EZ8" s="139">
        <v>7192.76</v>
      </c>
      <c r="FA8" s="41">
        <f>EZ8-EY8</f>
        <v>842.4670000000006</v>
      </c>
      <c r="FB8" s="52">
        <f>EZ8/EY8*100</f>
        <v>113.26658470719384</v>
      </c>
      <c r="FC8" s="68">
        <v>2423.015</v>
      </c>
      <c r="FD8" s="69"/>
      <c r="FE8" s="69"/>
      <c r="FF8" s="139">
        <v>3376.88</v>
      </c>
      <c r="FG8" s="41">
        <f>FF8-FC8</f>
        <v>953.8650000000002</v>
      </c>
      <c r="FH8" s="52">
        <f>FF8/FC8*100</f>
        <v>139.36686318491633</v>
      </c>
      <c r="FI8" s="41">
        <v>0</v>
      </c>
      <c r="FJ8" s="41">
        <v>383.627</v>
      </c>
      <c r="FK8" s="139">
        <v>22.578</v>
      </c>
      <c r="FL8" s="139">
        <f>46.78+118.6+0.136</f>
        <v>165.516</v>
      </c>
      <c r="FM8" s="138">
        <f>FL8-FK8</f>
        <v>142.938</v>
      </c>
      <c r="FN8" s="140">
        <f>FL8/FK8*100</f>
        <v>733.0853042785011</v>
      </c>
      <c r="FO8" s="138">
        <f>FS8+FW8+GA8</f>
        <v>530.002</v>
      </c>
      <c r="FP8" s="41">
        <f>FT8+FX8+GB8</f>
        <v>1588.453</v>
      </c>
      <c r="FQ8" s="27">
        <f>FP8-FO8</f>
        <v>1058.451</v>
      </c>
      <c r="FR8" s="29">
        <f>FP8/FO8*100</f>
        <v>299.7069822378029</v>
      </c>
      <c r="FS8" s="38">
        <v>84.749</v>
      </c>
      <c r="FT8" s="38">
        <v>40.929</v>
      </c>
      <c r="FU8" s="42">
        <f>FT8-FS8</f>
        <v>-43.81999999999999</v>
      </c>
      <c r="FV8" s="42">
        <f>FS8/FT8*100-100</f>
        <v>107.06345134256884</v>
      </c>
      <c r="FW8" s="68">
        <v>309.059</v>
      </c>
      <c r="FX8" s="68">
        <v>1085.802</v>
      </c>
      <c r="FY8" s="41">
        <f>FX8-FW8</f>
        <v>776.7429999999999</v>
      </c>
      <c r="FZ8" s="52">
        <f>FX8/FW8*100</f>
        <v>351.325151508288</v>
      </c>
      <c r="GA8" s="41">
        <v>136.194</v>
      </c>
      <c r="GB8" s="68">
        <v>461.722</v>
      </c>
      <c r="GC8" s="42">
        <f>GB8-GA8</f>
        <v>325.528</v>
      </c>
      <c r="GD8" s="29">
        <f>GB8/GA8*100</f>
        <v>339.01787156556094</v>
      </c>
      <c r="GE8" s="141">
        <v>8.263</v>
      </c>
      <c r="GF8" s="141">
        <v>0.001</v>
      </c>
      <c r="GG8" s="138">
        <f>GF8-GE8</f>
        <v>-8.262</v>
      </c>
      <c r="GH8" s="140">
        <f>GF8/GE8*100</f>
        <v>0.012102142079148009</v>
      </c>
      <c r="GI8" s="142">
        <v>8.849</v>
      </c>
      <c r="GJ8" s="139">
        <v>43.805</v>
      </c>
      <c r="GK8" s="40">
        <f>GJ8-GI8</f>
        <v>34.956</v>
      </c>
      <c r="GL8" s="88">
        <f>GJ8/GI8*100</f>
        <v>495.0276867442649</v>
      </c>
      <c r="GM8" s="142">
        <v>1106.746</v>
      </c>
      <c r="GN8" s="139">
        <v>1251.347</v>
      </c>
      <c r="GO8" s="52">
        <f>GN8-GM8</f>
        <v>144.60099999999989</v>
      </c>
      <c r="GP8" s="52">
        <f>GN8/GM8*100</f>
        <v>113.06541880431462</v>
      </c>
      <c r="GQ8" s="132">
        <v>0</v>
      </c>
      <c r="GR8" s="106">
        <f>5.532+0.097</f>
        <v>5.6290000000000004</v>
      </c>
      <c r="GS8" s="41">
        <f>B8+AU8+BF8+EP8+FK8+FO8+GE8+GI8+GM8+AI8+AK8+AM8+AQ8+GQ8+FI8+EM8+AG8</f>
        <v>149943.87000000005</v>
      </c>
      <c r="GT8" s="41">
        <f>C8+BC8+BG8+EQ8++FL8+FP8+GF8+GJ8+GN8+AL8+AJ8+AH8+GR8+AN8+AR8+FJ8+EO8</f>
        <v>192603.35799999998</v>
      </c>
      <c r="GU8" s="42">
        <f>GT8-GS8</f>
        <v>42659.487999999925</v>
      </c>
      <c r="GV8" s="29">
        <f>GT8/GS8*100</f>
        <v>128.4503047707118</v>
      </c>
      <c r="GW8" s="37"/>
    </row>
    <row r="9" spans="1:205" ht="23.25" customHeight="1">
      <c r="A9" s="144" t="s">
        <v>45</v>
      </c>
      <c r="B9" s="109">
        <f aca="true" t="shared" si="2" ref="B9:B17">F9+J9+N9+U9+AB9</f>
        <v>1909.77</v>
      </c>
      <c r="C9" s="41">
        <f>G9+K9+O9+Y9+AC9</f>
        <v>1595.641</v>
      </c>
      <c r="D9" s="38">
        <f aca="true" t="shared" si="3" ref="D9:D21">C9-B9</f>
        <v>-314.1289999999999</v>
      </c>
      <c r="E9" s="9">
        <f aca="true" t="shared" si="4" ref="E9:E21">C9/B9*100-100</f>
        <v>-16.44852521507825</v>
      </c>
      <c r="F9" s="39">
        <v>886.818</v>
      </c>
      <c r="G9" s="80">
        <v>701.202</v>
      </c>
      <c r="H9" s="68">
        <f aca="true" t="shared" si="5" ref="H9:H17">G9-F9</f>
        <v>-185.61599999999999</v>
      </c>
      <c r="I9" s="52">
        <f aca="true" t="shared" si="6" ref="I9:I21">G9/F9*100</f>
        <v>79.06943702089944</v>
      </c>
      <c r="J9" s="16"/>
      <c r="K9" s="16"/>
      <c r="L9" s="16"/>
      <c r="M9" s="6"/>
      <c r="N9" s="193">
        <v>928.639</v>
      </c>
      <c r="O9" s="193">
        <v>786.339</v>
      </c>
      <c r="P9" s="38">
        <f aca="true" t="shared" si="7" ref="P9:P21">O9-N9</f>
        <v>-142.29999999999995</v>
      </c>
      <c r="Q9" s="16">
        <v>2636</v>
      </c>
      <c r="R9" s="16">
        <f>P9-Q9</f>
        <v>-2778.3</v>
      </c>
      <c r="S9" s="16">
        <f>P9/Q9*100</f>
        <v>-5.39833080424886</v>
      </c>
      <c r="T9" s="52">
        <f aca="true" t="shared" si="8" ref="T9:T21">O9/N9*100</f>
        <v>84.67649969471452</v>
      </c>
      <c r="U9" s="38">
        <v>94.313</v>
      </c>
      <c r="V9" s="6"/>
      <c r="W9" s="6"/>
      <c r="X9" s="6"/>
      <c r="Y9" s="193">
        <v>108.1</v>
      </c>
      <c r="Z9" s="102">
        <f aca="true" t="shared" si="9" ref="Z9:Z21">Y9-U9</f>
        <v>13.786999999999992</v>
      </c>
      <c r="AA9" s="48">
        <f aca="true" t="shared" si="10" ref="AA9:AA21">Y9/U9*100</f>
        <v>114.61834529704282</v>
      </c>
      <c r="AB9" s="97"/>
      <c r="AC9" s="97"/>
      <c r="AD9" s="97"/>
      <c r="AE9" s="97"/>
      <c r="AF9" s="97"/>
      <c r="AG9" s="6"/>
      <c r="AH9" s="130"/>
      <c r="AI9" s="6"/>
      <c r="AJ9" s="6"/>
      <c r="AK9" s="13"/>
      <c r="AL9" s="13"/>
      <c r="AM9" s="13"/>
      <c r="AN9" s="13"/>
      <c r="AO9" s="45"/>
      <c r="AP9" s="151"/>
      <c r="AQ9" s="13"/>
      <c r="AR9" s="13"/>
      <c r="AS9" s="145"/>
      <c r="AT9" s="153"/>
      <c r="AU9" s="99">
        <v>9.097</v>
      </c>
      <c r="AV9" s="6"/>
      <c r="AW9" s="6"/>
      <c r="AX9" s="9"/>
      <c r="AY9" s="6"/>
      <c r="AZ9" s="6"/>
      <c r="BA9" s="15"/>
      <c r="BB9" s="9"/>
      <c r="BC9" s="195">
        <v>15.003</v>
      </c>
      <c r="BD9" s="138">
        <f aca="true" t="shared" si="11" ref="BD9:BD21">BC9-AU9</f>
        <v>5.906000000000001</v>
      </c>
      <c r="BE9" s="140">
        <f aca="true" t="shared" si="12" ref="BE9:BE21">BC9/AU9*100</f>
        <v>164.9225019237111</v>
      </c>
      <c r="BF9" s="138">
        <f aca="true" t="shared" si="13" ref="BF9:BF17">BJ9+CQ9+EI9</f>
        <v>1595.3940000000002</v>
      </c>
      <c r="BG9" s="41">
        <f t="shared" si="0"/>
        <v>1548.6619999999998</v>
      </c>
      <c r="BH9" s="41">
        <f aca="true" t="shared" si="14" ref="BH9:BH21">BG9-BF9</f>
        <v>-46.732000000000426</v>
      </c>
      <c r="BI9" s="52">
        <f aca="true" t="shared" si="15" ref="BI9:BI21">BG9/BF9*100</f>
        <v>97.07081761621265</v>
      </c>
      <c r="BJ9" s="41">
        <f aca="true" t="shared" si="16" ref="BJ9:BJ21">BN9+BU9+CC9+CJ9</f>
        <v>112.995</v>
      </c>
      <c r="BK9" s="52">
        <f aca="true" t="shared" si="17" ref="BK9:BK21">BR9+BY9+CG9+CN9</f>
        <v>85.37</v>
      </c>
      <c r="BL9" s="41">
        <f aca="true" t="shared" si="18" ref="BL9:BL21">BK9-BJ9</f>
        <v>-27.625</v>
      </c>
      <c r="BM9" s="52">
        <f>BK9/BJ9*100</f>
        <v>75.55201557591043</v>
      </c>
      <c r="BN9" s="196">
        <v>10.436</v>
      </c>
      <c r="BO9" s="6"/>
      <c r="BP9" s="6"/>
      <c r="BQ9" s="9"/>
      <c r="BR9" s="196">
        <v>5.402</v>
      </c>
      <c r="BS9" s="41">
        <f aca="true" t="shared" si="19" ref="BS9:BS21">BR9-BN9</f>
        <v>-5.034</v>
      </c>
      <c r="BT9" s="52">
        <f>BR9/BN9*100</f>
        <v>51.76312763510924</v>
      </c>
      <c r="BU9" s="54"/>
      <c r="BV9" s="2"/>
      <c r="BW9" s="2"/>
      <c r="BX9" s="3"/>
      <c r="BY9" s="193"/>
      <c r="BZ9" s="50"/>
      <c r="CA9" s="3"/>
      <c r="CB9" s="52"/>
      <c r="CC9" s="39"/>
      <c r="CD9" s="6"/>
      <c r="CE9" s="6"/>
      <c r="CF9" s="9"/>
      <c r="CG9" s="80">
        <v>12.378</v>
      </c>
      <c r="CH9" s="41"/>
      <c r="CI9" s="52"/>
      <c r="CJ9" s="6">
        <v>102.559</v>
      </c>
      <c r="CK9" s="6"/>
      <c r="CL9" s="6"/>
      <c r="CM9" s="6"/>
      <c r="CN9" s="193">
        <v>67.59</v>
      </c>
      <c r="CO9" s="69">
        <f>CN9-CJ9</f>
        <v>-34.968999999999994</v>
      </c>
      <c r="CP9" s="52">
        <f>CN9/CJ9*100</f>
        <v>65.90352870055285</v>
      </c>
      <c r="CQ9" s="41">
        <f aca="true" t="shared" si="20" ref="CQ9:CQ21">CU9+DB9+DI9+DP9</f>
        <v>1482.3990000000001</v>
      </c>
      <c r="CR9" s="41">
        <f aca="true" t="shared" si="21" ref="CR9:CR21">CY9+DF9+DM9+EF9</f>
        <v>1463.292</v>
      </c>
      <c r="CS9" s="41">
        <f aca="true" t="shared" si="22" ref="CS9:CS21">CR9-CQ9</f>
        <v>-19.1070000000002</v>
      </c>
      <c r="CT9" s="52">
        <f aca="true" t="shared" si="23" ref="CT9:CT21">CR9/CQ9*100</f>
        <v>98.71107576300307</v>
      </c>
      <c r="CU9" s="54">
        <v>580.281</v>
      </c>
      <c r="CV9" s="6"/>
      <c r="CW9" s="6"/>
      <c r="CX9" s="9"/>
      <c r="CY9" s="204">
        <v>94.829</v>
      </c>
      <c r="CZ9" s="41">
        <f aca="true" t="shared" si="24" ref="CZ9:CZ21">CY9-CU9</f>
        <v>-485.45199999999994</v>
      </c>
      <c r="DA9" s="52">
        <f aca="true" t="shared" si="25" ref="DA9:DA21">CY9/CU9*100</f>
        <v>16.34191021246603</v>
      </c>
      <c r="DB9" s="39">
        <v>757.717</v>
      </c>
      <c r="DC9" s="6"/>
      <c r="DD9" s="6"/>
      <c r="DE9" s="9"/>
      <c r="DF9" s="204">
        <v>690.738</v>
      </c>
      <c r="DG9" s="41">
        <f aca="true" t="shared" si="26" ref="DG9:DG21">DF9-DB9</f>
        <v>-66.97899999999993</v>
      </c>
      <c r="DH9" s="52">
        <f aca="true" t="shared" si="27" ref="DH9:DH21">DF9/DB9*100</f>
        <v>91.16042005128566</v>
      </c>
      <c r="DI9" s="54">
        <v>11.172</v>
      </c>
      <c r="DJ9" s="6"/>
      <c r="DK9" s="6"/>
      <c r="DL9" s="9"/>
      <c r="DM9" s="204">
        <v>609.308</v>
      </c>
      <c r="DN9" s="41">
        <f aca="true" t="shared" si="28" ref="DN9:DN21">DM9-DI9</f>
        <v>598.136</v>
      </c>
      <c r="DO9" s="52">
        <f aca="true" t="shared" si="29" ref="DO9:DO17">DM9/DI9*100</f>
        <v>5453.8847117794485</v>
      </c>
      <c r="DP9" s="39">
        <v>133.229</v>
      </c>
      <c r="DQ9" s="6"/>
      <c r="DR9" s="6"/>
      <c r="DS9" s="9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9"/>
      <c r="EF9" s="80">
        <v>68.417</v>
      </c>
      <c r="EG9" s="41">
        <f aca="true" t="shared" si="30" ref="EG9:EG21">EF9-DP9</f>
        <v>-64.81200000000001</v>
      </c>
      <c r="EH9" s="52">
        <f aca="true" t="shared" si="31" ref="EH9:EH21">EF9/DP9*100</f>
        <v>51.35293367059723</v>
      </c>
      <c r="EI9" s="39"/>
      <c r="EJ9" s="80"/>
      <c r="EK9" s="41"/>
      <c r="EL9" s="52"/>
      <c r="EM9" s="52"/>
      <c r="EN9" s="52"/>
      <c r="EO9" s="52"/>
      <c r="EP9" s="41">
        <f t="shared" si="1"/>
        <v>379.201</v>
      </c>
      <c r="EQ9" s="41">
        <f>EV9+EZ9+FF9</f>
        <v>615.622</v>
      </c>
      <c r="ER9" s="41">
        <f aca="true" t="shared" si="32" ref="ER9:ER21">EQ9-EP9</f>
        <v>236.42099999999994</v>
      </c>
      <c r="ES9" s="52">
        <f aca="true" t="shared" si="33" ref="ES9:ES21">EQ9/EP9*100</f>
        <v>162.3471457090039</v>
      </c>
      <c r="ET9" s="9"/>
      <c r="EU9" s="39">
        <v>4.1</v>
      </c>
      <c r="EV9" s="80">
        <v>70</v>
      </c>
      <c r="EW9" s="35">
        <f aca="true" t="shared" si="34" ref="EW9:EW21">EV9-EU9</f>
        <v>65.9</v>
      </c>
      <c r="EX9" s="52">
        <f aca="true" t="shared" si="35" ref="EX9:EX21">EV9/EU9*100</f>
        <v>1707.3170731707319</v>
      </c>
      <c r="EY9" s="39">
        <v>257.474</v>
      </c>
      <c r="EZ9" s="80">
        <v>262.741</v>
      </c>
      <c r="FA9" s="41">
        <f aca="true" t="shared" si="36" ref="FA9:FA21">EZ9-EY9</f>
        <v>5.266999999999996</v>
      </c>
      <c r="FB9" s="52">
        <f aca="true" t="shared" si="37" ref="FB9:FB21">EZ9/EY9*100</f>
        <v>102.04564344360985</v>
      </c>
      <c r="FC9" s="38">
        <v>117.627</v>
      </c>
      <c r="FD9" s="6"/>
      <c r="FE9" s="6"/>
      <c r="FF9" s="193">
        <v>282.881</v>
      </c>
      <c r="FG9" s="41">
        <f aca="true" t="shared" si="38" ref="FG9:FG21">FF9-FC9</f>
        <v>165.25399999999996</v>
      </c>
      <c r="FH9" s="52">
        <f aca="true" t="shared" si="39" ref="FH9:FH21">FF9/FC9*100</f>
        <v>240.48985352002515</v>
      </c>
      <c r="FI9" s="52"/>
      <c r="FJ9" s="52"/>
      <c r="FK9" s="57"/>
      <c r="FL9" s="38"/>
      <c r="FM9" s="138"/>
      <c r="FN9" s="140"/>
      <c r="FO9" s="116"/>
      <c r="FP9" s="117"/>
      <c r="FQ9" s="121"/>
      <c r="FR9" s="122"/>
      <c r="FS9" s="121"/>
      <c r="FT9" s="121"/>
      <c r="FU9" s="121"/>
      <c r="FV9" s="122"/>
      <c r="FW9" s="57"/>
      <c r="FX9" s="38"/>
      <c r="FY9" s="9"/>
      <c r="FZ9" s="9"/>
      <c r="GA9" s="129"/>
      <c r="GB9" s="3"/>
      <c r="GC9" s="24"/>
      <c r="GD9" s="23"/>
      <c r="GE9" s="58"/>
      <c r="GF9" s="38"/>
      <c r="GG9" s="24"/>
      <c r="GH9" s="155"/>
      <c r="GI9" s="82"/>
      <c r="GJ9" s="80"/>
      <c r="GK9" s="9"/>
      <c r="GL9" s="86"/>
      <c r="GM9" s="62"/>
      <c r="GN9" s="38"/>
      <c r="GO9" s="33"/>
      <c r="GP9" s="9"/>
      <c r="GQ9" s="52"/>
      <c r="GR9" s="52"/>
      <c r="GS9" s="41">
        <f aca="true" t="shared" si="40" ref="GS9:GS17">B9+AU9+BF9+EP9+FK9+FO9+GE9+GI9+GM9+AI9+AK9+AH9+AM9+AQ9+AG9</f>
        <v>3893.4620000000004</v>
      </c>
      <c r="GT9" s="41">
        <f aca="true" t="shared" si="41" ref="GT9:GT17">C9+BC9+BG9+EQ9++FL9+FP9+GF9+GJ9+GN9+AL9+AJ9+AH9+GR9+AN9+AR9</f>
        <v>3774.9279999999994</v>
      </c>
      <c r="GU9" s="38">
        <f aca="true" t="shared" si="42" ref="GU9:GU21">GT9-GS9</f>
        <v>-118.53400000000101</v>
      </c>
      <c r="GV9" s="9">
        <f aca="true" t="shared" si="43" ref="GV9:GV21">GT9/GS9*100</f>
        <v>96.9555629411562</v>
      </c>
      <c r="GW9" s="37"/>
    </row>
    <row r="10" spans="1:205" ht="20.25" customHeight="1">
      <c r="A10" s="144" t="s">
        <v>52</v>
      </c>
      <c r="B10" s="109">
        <f t="shared" si="2"/>
        <v>930.983</v>
      </c>
      <c r="C10" s="41">
        <f>G10+K10+O10+Y10+AC10</f>
        <v>1075.028</v>
      </c>
      <c r="D10" s="38">
        <f t="shared" si="3"/>
        <v>144.04500000000007</v>
      </c>
      <c r="E10" s="9">
        <f t="shared" si="4"/>
        <v>15.472355563957677</v>
      </c>
      <c r="F10" s="39">
        <v>566.273</v>
      </c>
      <c r="G10" s="80">
        <v>400.443</v>
      </c>
      <c r="H10" s="68">
        <f t="shared" si="5"/>
        <v>-165.83000000000004</v>
      </c>
      <c r="I10" s="52">
        <f t="shared" si="6"/>
        <v>70.71553826511241</v>
      </c>
      <c r="J10" s="16"/>
      <c r="K10" s="16"/>
      <c r="L10" s="16"/>
      <c r="M10" s="6"/>
      <c r="N10" s="193">
        <v>191.689</v>
      </c>
      <c r="O10" s="193">
        <v>623.337</v>
      </c>
      <c r="P10" s="38">
        <f t="shared" si="7"/>
        <v>431.648</v>
      </c>
      <c r="Q10" s="16"/>
      <c r="R10" s="16"/>
      <c r="S10" s="16"/>
      <c r="T10" s="52">
        <f t="shared" si="8"/>
        <v>325.1814136439754</v>
      </c>
      <c r="U10" s="38">
        <v>173.021</v>
      </c>
      <c r="V10" s="6"/>
      <c r="W10" s="6"/>
      <c r="X10" s="6"/>
      <c r="Y10" s="193">
        <v>51.248</v>
      </c>
      <c r="Z10" s="102">
        <f t="shared" si="9"/>
        <v>-121.773</v>
      </c>
      <c r="AA10" s="48">
        <f t="shared" si="10"/>
        <v>29.61952595349698</v>
      </c>
      <c r="AB10" s="97"/>
      <c r="AC10" s="97"/>
      <c r="AD10" s="97"/>
      <c r="AE10" s="14"/>
      <c r="AF10" s="130"/>
      <c r="AG10" s="6"/>
      <c r="AH10" s="97"/>
      <c r="AI10" s="6"/>
      <c r="AJ10" s="6"/>
      <c r="AK10" s="13"/>
      <c r="AL10" s="13"/>
      <c r="AM10" s="13"/>
      <c r="AN10" s="13"/>
      <c r="AO10" s="45"/>
      <c r="AP10" s="151"/>
      <c r="AQ10" s="13"/>
      <c r="AR10" s="13"/>
      <c r="AS10" s="145"/>
      <c r="AT10" s="153"/>
      <c r="AU10" s="99">
        <v>0.593</v>
      </c>
      <c r="AV10" s="6"/>
      <c r="AW10" s="6"/>
      <c r="AX10" s="9"/>
      <c r="AY10" s="6"/>
      <c r="AZ10" s="6"/>
      <c r="BA10" s="15"/>
      <c r="BB10" s="9"/>
      <c r="BC10" s="195">
        <v>0</v>
      </c>
      <c r="BD10" s="138">
        <f t="shared" si="11"/>
        <v>-0.593</v>
      </c>
      <c r="BE10" s="140">
        <f t="shared" si="12"/>
        <v>0</v>
      </c>
      <c r="BF10" s="138">
        <f t="shared" si="13"/>
        <v>182.707</v>
      </c>
      <c r="BG10" s="41">
        <f t="shared" si="0"/>
        <v>1141.5720000000001</v>
      </c>
      <c r="BH10" s="41">
        <f t="shared" si="14"/>
        <v>958.8650000000001</v>
      </c>
      <c r="BI10" s="52">
        <f t="shared" si="15"/>
        <v>624.8102152626884</v>
      </c>
      <c r="BJ10" s="41">
        <f t="shared" si="16"/>
        <v>0</v>
      </c>
      <c r="BK10" s="52">
        <f t="shared" si="17"/>
        <v>3.144</v>
      </c>
      <c r="BL10" s="41">
        <f t="shared" si="18"/>
        <v>3.144</v>
      </c>
      <c r="BM10" s="52"/>
      <c r="BN10" s="196"/>
      <c r="BO10" s="6"/>
      <c r="BP10" s="6"/>
      <c r="BQ10" s="9"/>
      <c r="BR10" s="196"/>
      <c r="BS10" s="41">
        <f t="shared" si="19"/>
        <v>0</v>
      </c>
      <c r="BT10" s="52"/>
      <c r="BU10" s="54"/>
      <c r="BV10" s="2"/>
      <c r="BW10" s="2"/>
      <c r="BX10" s="3"/>
      <c r="BY10" s="193"/>
      <c r="BZ10" s="50"/>
      <c r="CA10" s="3"/>
      <c r="CB10" s="52"/>
      <c r="CC10" s="39"/>
      <c r="CD10" s="6"/>
      <c r="CE10" s="6"/>
      <c r="CF10" s="9"/>
      <c r="CG10" s="80">
        <v>3.144</v>
      </c>
      <c r="CH10" s="41"/>
      <c r="CI10" s="52"/>
      <c r="CJ10" s="54"/>
      <c r="CK10" s="6"/>
      <c r="CL10" s="6"/>
      <c r="CM10" s="6"/>
      <c r="CN10" s="204"/>
      <c r="CO10" s="69"/>
      <c r="CP10" s="52"/>
      <c r="CQ10" s="41">
        <f t="shared" si="20"/>
        <v>182.707</v>
      </c>
      <c r="CR10" s="41">
        <f t="shared" si="21"/>
        <v>1138.428</v>
      </c>
      <c r="CS10" s="41">
        <f t="shared" si="22"/>
        <v>955.7210000000001</v>
      </c>
      <c r="CT10" s="52">
        <f t="shared" si="23"/>
        <v>623.0894273344755</v>
      </c>
      <c r="CU10" s="54">
        <v>2.893</v>
      </c>
      <c r="CV10" s="6"/>
      <c r="CW10" s="6"/>
      <c r="CX10" s="9"/>
      <c r="CY10" s="204">
        <v>0.368</v>
      </c>
      <c r="CZ10" s="41">
        <f t="shared" si="24"/>
        <v>-2.525</v>
      </c>
      <c r="DA10" s="52">
        <f t="shared" si="25"/>
        <v>12.720359488420327</v>
      </c>
      <c r="DB10" s="54">
        <v>174.423</v>
      </c>
      <c r="DC10" s="6"/>
      <c r="DD10" s="6"/>
      <c r="DE10" s="9"/>
      <c r="DF10" s="204">
        <v>418.071</v>
      </c>
      <c r="DG10" s="41">
        <f t="shared" si="26"/>
        <v>243.64800000000002</v>
      </c>
      <c r="DH10" s="52">
        <f t="shared" si="27"/>
        <v>239.68799986240347</v>
      </c>
      <c r="DI10" s="54">
        <v>0.381</v>
      </c>
      <c r="DJ10" s="6"/>
      <c r="DK10" s="6"/>
      <c r="DL10" s="9"/>
      <c r="DM10" s="204">
        <v>686.828</v>
      </c>
      <c r="DN10" s="41">
        <f t="shared" si="28"/>
        <v>686.447</v>
      </c>
      <c r="DO10" s="52">
        <f t="shared" si="29"/>
        <v>180269.81627296587</v>
      </c>
      <c r="DP10" s="39">
        <v>5.01</v>
      </c>
      <c r="DQ10" s="6"/>
      <c r="DR10" s="6"/>
      <c r="DS10" s="9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9"/>
      <c r="EF10" s="80">
        <v>33.161</v>
      </c>
      <c r="EG10" s="41">
        <f t="shared" si="30"/>
        <v>28.151000000000003</v>
      </c>
      <c r="EH10" s="52">
        <f t="shared" si="31"/>
        <v>661.8962075848304</v>
      </c>
      <c r="EI10" s="39"/>
      <c r="EJ10" s="80"/>
      <c r="EK10" s="41"/>
      <c r="EL10" s="52"/>
      <c r="EM10" s="52"/>
      <c r="EN10" s="52"/>
      <c r="EO10" s="52"/>
      <c r="EP10" s="41">
        <f t="shared" si="1"/>
        <v>285.77</v>
      </c>
      <c r="EQ10" s="41">
        <f>EV10+EZ10+FF10</f>
        <v>528.042</v>
      </c>
      <c r="ER10" s="41">
        <f t="shared" si="32"/>
        <v>242.27200000000005</v>
      </c>
      <c r="ES10" s="52">
        <f t="shared" si="33"/>
        <v>184.77866815970887</v>
      </c>
      <c r="ET10" s="9"/>
      <c r="EU10" s="54"/>
      <c r="EV10" s="204">
        <v>0</v>
      </c>
      <c r="EW10" s="35">
        <f t="shared" si="34"/>
        <v>0</v>
      </c>
      <c r="EX10" s="52"/>
      <c r="EY10" s="39">
        <v>151.557</v>
      </c>
      <c r="EZ10" s="80">
        <v>195.859</v>
      </c>
      <c r="FA10" s="41">
        <f t="shared" si="36"/>
        <v>44.30200000000002</v>
      </c>
      <c r="FB10" s="52">
        <f t="shared" si="37"/>
        <v>129.23124632976374</v>
      </c>
      <c r="FC10" s="39">
        <v>134.213</v>
      </c>
      <c r="FD10" s="6"/>
      <c r="FE10" s="6"/>
      <c r="FF10" s="80">
        <v>332.183</v>
      </c>
      <c r="FG10" s="41">
        <f t="shared" si="38"/>
        <v>197.97</v>
      </c>
      <c r="FH10" s="52">
        <f t="shared" si="39"/>
        <v>247.50434011608414</v>
      </c>
      <c r="FI10" s="52"/>
      <c r="FJ10" s="52"/>
      <c r="FK10" s="57"/>
      <c r="FL10" s="38"/>
      <c r="FM10" s="138"/>
      <c r="FN10" s="140"/>
      <c r="FO10" s="116"/>
      <c r="FP10" s="117"/>
      <c r="FQ10" s="121"/>
      <c r="FR10" s="122"/>
      <c r="FS10" s="121"/>
      <c r="FT10" s="121"/>
      <c r="FU10" s="121"/>
      <c r="FV10" s="122"/>
      <c r="FW10" s="57"/>
      <c r="FX10" s="38"/>
      <c r="FY10" s="9"/>
      <c r="FZ10" s="9"/>
      <c r="GA10" s="129"/>
      <c r="GB10" s="3"/>
      <c r="GC10" s="3"/>
      <c r="GD10" s="3"/>
      <c r="GE10" s="129"/>
      <c r="GF10" s="38"/>
      <c r="GG10" s="3"/>
      <c r="GH10" s="155"/>
      <c r="GI10" s="129"/>
      <c r="GJ10" s="80"/>
      <c r="GK10" s="9"/>
      <c r="GL10" s="3"/>
      <c r="GM10" s="129"/>
      <c r="GN10" s="38"/>
      <c r="GO10" s="9"/>
      <c r="GP10" s="9"/>
      <c r="GQ10" s="9"/>
      <c r="GR10" s="9"/>
      <c r="GS10" s="41">
        <f t="shared" si="40"/>
        <v>1400.0529999999999</v>
      </c>
      <c r="GT10" s="41">
        <f t="shared" si="41"/>
        <v>2744.6420000000003</v>
      </c>
      <c r="GU10" s="38">
        <f t="shared" si="42"/>
        <v>1344.5890000000004</v>
      </c>
      <c r="GV10" s="9">
        <f t="shared" si="43"/>
        <v>196.03843568779183</v>
      </c>
      <c r="GW10" s="37"/>
    </row>
    <row r="11" spans="1:205" ht="21" customHeight="1">
      <c r="A11" s="144" t="s">
        <v>46</v>
      </c>
      <c r="B11" s="109">
        <f t="shared" si="2"/>
        <v>410.087</v>
      </c>
      <c r="C11" s="41">
        <f aca="true" t="shared" si="44" ref="C11:C17">G11+K11+O11+Y11+AC11</f>
        <v>597.1840000000001</v>
      </c>
      <c r="D11" s="38">
        <f t="shared" si="3"/>
        <v>187.0970000000001</v>
      </c>
      <c r="E11" s="9">
        <f t="shared" si="4"/>
        <v>45.623733500452374</v>
      </c>
      <c r="F11" s="39">
        <v>164.291</v>
      </c>
      <c r="G11" s="80">
        <v>278.287</v>
      </c>
      <c r="H11" s="68">
        <f t="shared" si="5"/>
        <v>113.99599999999998</v>
      </c>
      <c r="I11" s="52">
        <f t="shared" si="6"/>
        <v>169.38663712558812</v>
      </c>
      <c r="J11" s="16"/>
      <c r="K11" s="16"/>
      <c r="L11" s="16"/>
      <c r="M11" s="6"/>
      <c r="N11" s="193">
        <v>135.667</v>
      </c>
      <c r="O11" s="193">
        <v>306.99</v>
      </c>
      <c r="P11" s="38">
        <f t="shared" si="7"/>
        <v>171.323</v>
      </c>
      <c r="Q11" s="16"/>
      <c r="R11" s="16"/>
      <c r="S11" s="16">
        <f aca="true" t="shared" si="45" ref="S11:S20">IF(P11=0,0,Q11/P11*100)</f>
        <v>0</v>
      </c>
      <c r="T11" s="52">
        <f t="shared" si="8"/>
        <v>226.281999307127</v>
      </c>
      <c r="U11" s="38">
        <v>110.129</v>
      </c>
      <c r="V11" s="6"/>
      <c r="W11" s="6"/>
      <c r="X11" s="6"/>
      <c r="Y11" s="193">
        <v>11.907</v>
      </c>
      <c r="Z11" s="102">
        <f t="shared" si="9"/>
        <v>-98.22200000000001</v>
      </c>
      <c r="AA11" s="48">
        <f t="shared" si="10"/>
        <v>10.811866084319298</v>
      </c>
      <c r="AB11" s="97"/>
      <c r="AC11" s="97"/>
      <c r="AD11" s="97"/>
      <c r="AE11" s="97"/>
      <c r="AF11" s="97"/>
      <c r="AG11" s="6"/>
      <c r="AH11" s="130"/>
      <c r="AI11" s="6"/>
      <c r="AJ11" s="6"/>
      <c r="AK11" s="13"/>
      <c r="AL11" s="13"/>
      <c r="AM11" s="13"/>
      <c r="AN11" s="13"/>
      <c r="AO11" s="45"/>
      <c r="AP11" s="151"/>
      <c r="AQ11" s="13"/>
      <c r="AR11" s="13"/>
      <c r="AS11" s="145"/>
      <c r="AT11" s="153"/>
      <c r="AU11" s="99">
        <v>4.436</v>
      </c>
      <c r="AV11" s="6"/>
      <c r="AW11" s="6"/>
      <c r="AX11" s="6"/>
      <c r="AY11" s="6"/>
      <c r="AZ11" s="6"/>
      <c r="BA11" s="6"/>
      <c r="BB11" s="9"/>
      <c r="BC11" s="195">
        <v>0</v>
      </c>
      <c r="BD11" s="138">
        <f t="shared" si="11"/>
        <v>-4.436</v>
      </c>
      <c r="BE11" s="140">
        <f t="shared" si="12"/>
        <v>0</v>
      </c>
      <c r="BF11" s="138">
        <f t="shared" si="13"/>
        <v>454.99</v>
      </c>
      <c r="BG11" s="41">
        <f t="shared" si="0"/>
        <v>1216.062</v>
      </c>
      <c r="BH11" s="41">
        <f t="shared" si="14"/>
        <v>761.0719999999999</v>
      </c>
      <c r="BI11" s="52">
        <f t="shared" si="15"/>
        <v>267.27224774170855</v>
      </c>
      <c r="BJ11" s="41">
        <f t="shared" si="16"/>
        <v>0</v>
      </c>
      <c r="BK11" s="52">
        <f t="shared" si="17"/>
        <v>0</v>
      </c>
      <c r="BL11" s="41">
        <f t="shared" si="18"/>
        <v>0</v>
      </c>
      <c r="BM11" s="52"/>
      <c r="BN11" s="196"/>
      <c r="BO11" s="6"/>
      <c r="BP11" s="6"/>
      <c r="BQ11" s="6"/>
      <c r="BR11" s="196"/>
      <c r="BS11" s="41">
        <f t="shared" si="19"/>
        <v>0</v>
      </c>
      <c r="BT11" s="52"/>
      <c r="BU11" s="54"/>
      <c r="BV11" s="2"/>
      <c r="BW11" s="2"/>
      <c r="BX11" s="2"/>
      <c r="BY11" s="193"/>
      <c r="BZ11" s="50"/>
      <c r="CA11" s="2"/>
      <c r="CB11" s="52"/>
      <c r="CC11" s="39"/>
      <c r="CD11" s="6"/>
      <c r="CE11" s="6"/>
      <c r="CF11" s="6"/>
      <c r="CG11" s="80"/>
      <c r="CH11" s="41"/>
      <c r="CI11" s="52"/>
      <c r="CJ11" s="54"/>
      <c r="CK11" s="6"/>
      <c r="CL11" s="6"/>
      <c r="CM11" s="9"/>
      <c r="CN11" s="204"/>
      <c r="CO11" s="69"/>
      <c r="CP11" s="52"/>
      <c r="CQ11" s="41">
        <f t="shared" si="20"/>
        <v>454.99</v>
      </c>
      <c r="CR11" s="41">
        <f t="shared" si="21"/>
        <v>1216.062</v>
      </c>
      <c r="CS11" s="41">
        <f t="shared" si="22"/>
        <v>761.0719999999999</v>
      </c>
      <c r="CT11" s="52">
        <f t="shared" si="23"/>
        <v>267.27224774170855</v>
      </c>
      <c r="CU11" s="54">
        <v>6.872</v>
      </c>
      <c r="CV11" s="6"/>
      <c r="CW11" s="6"/>
      <c r="CX11" s="9"/>
      <c r="CY11" s="204">
        <v>2.121</v>
      </c>
      <c r="CZ11" s="41">
        <f t="shared" si="24"/>
        <v>-4.7509999999999994</v>
      </c>
      <c r="DA11" s="52">
        <f t="shared" si="25"/>
        <v>30.864377182770664</v>
      </c>
      <c r="DB11" s="54">
        <v>363.623</v>
      </c>
      <c r="DC11" s="6"/>
      <c r="DD11" s="6"/>
      <c r="DE11" s="9"/>
      <c r="DF11" s="204">
        <v>256.321</v>
      </c>
      <c r="DG11" s="41">
        <f t="shared" si="26"/>
        <v>-107.30199999999996</v>
      </c>
      <c r="DH11" s="52">
        <f t="shared" si="27"/>
        <v>70.49086553930857</v>
      </c>
      <c r="DI11" s="39">
        <v>60.071</v>
      </c>
      <c r="DJ11" s="6"/>
      <c r="DK11" s="6"/>
      <c r="DL11" s="9"/>
      <c r="DM11" s="204">
        <v>597.156</v>
      </c>
      <c r="DN11" s="41">
        <f t="shared" si="28"/>
        <v>537.0849999999999</v>
      </c>
      <c r="DO11" s="52">
        <f t="shared" si="29"/>
        <v>994.0836676599357</v>
      </c>
      <c r="DP11" s="39">
        <v>24.424</v>
      </c>
      <c r="DQ11" s="6"/>
      <c r="DR11" s="6"/>
      <c r="DS11" s="9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9"/>
      <c r="EF11" s="80">
        <v>360.464</v>
      </c>
      <c r="EG11" s="41">
        <f t="shared" si="30"/>
        <v>336.04</v>
      </c>
      <c r="EH11" s="52">
        <f t="shared" si="31"/>
        <v>1475.8598100229283</v>
      </c>
      <c r="EI11" s="39"/>
      <c r="EJ11" s="155"/>
      <c r="EK11" s="41"/>
      <c r="EL11" s="52"/>
      <c r="EM11" s="52"/>
      <c r="EN11" s="52"/>
      <c r="EO11" s="52"/>
      <c r="EP11" s="41">
        <f t="shared" si="1"/>
        <v>422.547</v>
      </c>
      <c r="EQ11" s="41">
        <f aca="true" t="shared" si="46" ref="EQ11:EQ17">EV11+EZ11+FF11</f>
        <v>394.781</v>
      </c>
      <c r="ER11" s="41">
        <f t="shared" si="32"/>
        <v>-27.76600000000002</v>
      </c>
      <c r="ES11" s="52">
        <f t="shared" si="33"/>
        <v>93.4288966671163</v>
      </c>
      <c r="ET11" s="9"/>
      <c r="EU11" s="54">
        <v>58.635</v>
      </c>
      <c r="EV11" s="204">
        <v>23.558</v>
      </c>
      <c r="EW11" s="35">
        <f t="shared" si="34"/>
        <v>-35.077</v>
      </c>
      <c r="EX11" s="52">
        <f t="shared" si="35"/>
        <v>40.17736846593331</v>
      </c>
      <c r="EY11" s="39">
        <v>85.229</v>
      </c>
      <c r="EZ11" s="80">
        <v>99.187</v>
      </c>
      <c r="FA11" s="41">
        <f t="shared" si="36"/>
        <v>13.957999999999998</v>
      </c>
      <c r="FB11" s="52">
        <f t="shared" si="37"/>
        <v>116.37705475835689</v>
      </c>
      <c r="FC11" s="39">
        <v>278.683</v>
      </c>
      <c r="FD11" s="6"/>
      <c r="FE11" s="6"/>
      <c r="FF11" s="80">
        <v>272.036</v>
      </c>
      <c r="FG11" s="41">
        <f t="shared" si="38"/>
        <v>-6.646999999999991</v>
      </c>
      <c r="FH11" s="52">
        <f t="shared" si="39"/>
        <v>97.6148527179627</v>
      </c>
      <c r="FI11" s="52"/>
      <c r="FJ11" s="52"/>
      <c r="FK11" s="57"/>
      <c r="FL11" s="9"/>
      <c r="FM11" s="138"/>
      <c r="FN11" s="140"/>
      <c r="FO11" s="116"/>
      <c r="FP11" s="117"/>
      <c r="FQ11" s="119"/>
      <c r="FR11" s="120"/>
      <c r="FS11" s="121" t="s">
        <v>61</v>
      </c>
      <c r="FT11" s="121"/>
      <c r="FU11" s="121"/>
      <c r="FV11" s="121"/>
      <c r="FW11" s="57"/>
      <c r="FX11" s="40"/>
      <c r="FY11" s="28"/>
      <c r="FZ11" s="29"/>
      <c r="GA11" s="59"/>
      <c r="GB11" s="40"/>
      <c r="GC11" s="20"/>
      <c r="GD11" s="22"/>
      <c r="GE11" s="59"/>
      <c r="GF11" s="40"/>
      <c r="GG11" s="20"/>
      <c r="GH11" s="155"/>
      <c r="GI11" s="63"/>
      <c r="GJ11" s="83"/>
      <c r="GK11" s="52"/>
      <c r="GL11" s="85"/>
      <c r="GM11" s="63"/>
      <c r="GN11" s="31"/>
      <c r="GO11" s="28"/>
      <c r="GP11" s="27"/>
      <c r="GQ11" s="9"/>
      <c r="GR11" s="9"/>
      <c r="GS11" s="41">
        <f t="shared" si="40"/>
        <v>1292.06</v>
      </c>
      <c r="GT11" s="41">
        <f t="shared" si="41"/>
        <v>2208.027</v>
      </c>
      <c r="GU11" s="38">
        <f t="shared" si="42"/>
        <v>915.9670000000001</v>
      </c>
      <c r="GV11" s="9">
        <f t="shared" si="43"/>
        <v>170.8919864402582</v>
      </c>
      <c r="GW11" s="37"/>
    </row>
    <row r="12" spans="1:205" ht="21.75" customHeight="1">
      <c r="A12" s="144" t="s">
        <v>39</v>
      </c>
      <c r="B12" s="109">
        <f t="shared" si="2"/>
        <v>1465.91</v>
      </c>
      <c r="C12" s="41">
        <f t="shared" si="44"/>
        <v>1713.276</v>
      </c>
      <c r="D12" s="38">
        <f t="shared" si="3"/>
        <v>247.36599999999999</v>
      </c>
      <c r="E12" s="9">
        <f t="shared" si="4"/>
        <v>16.874569380112007</v>
      </c>
      <c r="F12" s="39">
        <v>761.058</v>
      </c>
      <c r="G12" s="80">
        <v>676.296</v>
      </c>
      <c r="H12" s="68">
        <f t="shared" si="5"/>
        <v>-84.76199999999994</v>
      </c>
      <c r="I12" s="52">
        <f t="shared" si="6"/>
        <v>88.86260968283626</v>
      </c>
      <c r="J12" s="16"/>
      <c r="K12" s="16"/>
      <c r="L12" s="16"/>
      <c r="M12" s="6"/>
      <c r="N12" s="193">
        <v>583.157</v>
      </c>
      <c r="O12" s="193">
        <v>969.451</v>
      </c>
      <c r="P12" s="38">
        <f t="shared" si="7"/>
        <v>386.294</v>
      </c>
      <c r="Q12" s="16"/>
      <c r="R12" s="16"/>
      <c r="S12" s="16">
        <f t="shared" si="45"/>
        <v>0</v>
      </c>
      <c r="T12" s="52">
        <f t="shared" si="8"/>
        <v>166.24185253713836</v>
      </c>
      <c r="U12" s="38">
        <v>121.695</v>
      </c>
      <c r="V12" s="6"/>
      <c r="W12" s="6"/>
      <c r="X12" s="6"/>
      <c r="Y12" s="193">
        <v>67.529</v>
      </c>
      <c r="Z12" s="102">
        <f t="shared" si="9"/>
        <v>-54.166</v>
      </c>
      <c r="AA12" s="48">
        <f t="shared" si="10"/>
        <v>55.490365257405806</v>
      </c>
      <c r="AB12" s="97"/>
      <c r="AC12" s="97"/>
      <c r="AD12" s="97"/>
      <c r="AE12" s="14"/>
      <c r="AF12" s="130"/>
      <c r="AG12" s="6"/>
      <c r="AH12" s="97"/>
      <c r="AI12" s="6"/>
      <c r="AJ12" s="6"/>
      <c r="AK12" s="13"/>
      <c r="AL12" s="13"/>
      <c r="AM12" s="13"/>
      <c r="AN12" s="13"/>
      <c r="AO12" s="45"/>
      <c r="AP12" s="151"/>
      <c r="AQ12" s="13"/>
      <c r="AR12" s="13"/>
      <c r="AS12" s="145"/>
      <c r="AT12" s="153"/>
      <c r="AU12" s="99">
        <v>6.921</v>
      </c>
      <c r="AV12" s="6"/>
      <c r="AW12" s="6"/>
      <c r="AX12" s="9"/>
      <c r="AY12" s="6"/>
      <c r="AZ12" s="6"/>
      <c r="BA12" s="15"/>
      <c r="BB12" s="9"/>
      <c r="BC12" s="195">
        <v>21.177</v>
      </c>
      <c r="BD12" s="138">
        <f t="shared" si="11"/>
        <v>14.256</v>
      </c>
      <c r="BE12" s="140">
        <f t="shared" si="12"/>
        <v>305.9817945383615</v>
      </c>
      <c r="BF12" s="138">
        <f t="shared" si="13"/>
        <v>998.0939999999999</v>
      </c>
      <c r="BG12" s="41">
        <f t="shared" si="0"/>
        <v>977.79</v>
      </c>
      <c r="BH12" s="41">
        <f t="shared" si="14"/>
        <v>-20.303999999999974</v>
      </c>
      <c r="BI12" s="52">
        <f t="shared" si="15"/>
        <v>97.96572266740408</v>
      </c>
      <c r="BJ12" s="41">
        <f t="shared" si="16"/>
        <v>0</v>
      </c>
      <c r="BK12" s="52">
        <f t="shared" si="17"/>
        <v>0</v>
      </c>
      <c r="BL12" s="41">
        <f t="shared" si="18"/>
        <v>0</v>
      </c>
      <c r="BM12" s="52"/>
      <c r="BN12" s="196"/>
      <c r="BO12" s="6"/>
      <c r="BP12" s="6"/>
      <c r="BQ12" s="6"/>
      <c r="BR12" s="196"/>
      <c r="BS12" s="41">
        <f t="shared" si="19"/>
        <v>0</v>
      </c>
      <c r="BT12" s="52"/>
      <c r="BU12" s="39"/>
      <c r="BV12" s="2"/>
      <c r="BW12" s="2"/>
      <c r="BX12" s="2"/>
      <c r="BY12" s="193"/>
      <c r="BZ12" s="50"/>
      <c r="CA12" s="2"/>
      <c r="CB12" s="52"/>
      <c r="CC12" s="39"/>
      <c r="CD12" s="6"/>
      <c r="CE12" s="6"/>
      <c r="CF12" s="6"/>
      <c r="CG12" s="193"/>
      <c r="CH12" s="41"/>
      <c r="CI12" s="52"/>
      <c r="CJ12" s="54"/>
      <c r="CK12" s="6"/>
      <c r="CL12" s="6"/>
      <c r="CM12" s="9"/>
      <c r="CN12" s="204"/>
      <c r="CO12" s="69"/>
      <c r="CP12" s="52"/>
      <c r="CQ12" s="41">
        <f t="shared" si="20"/>
        <v>998.0939999999999</v>
      </c>
      <c r="CR12" s="41">
        <f t="shared" si="21"/>
        <v>977.79</v>
      </c>
      <c r="CS12" s="41">
        <f t="shared" si="22"/>
        <v>-20.303999999999974</v>
      </c>
      <c r="CT12" s="52">
        <f t="shared" si="23"/>
        <v>97.96572266740408</v>
      </c>
      <c r="CU12" s="39">
        <v>14.823</v>
      </c>
      <c r="CV12" s="6"/>
      <c r="CW12" s="6"/>
      <c r="CX12" s="9"/>
      <c r="CY12" s="204">
        <v>14.054</v>
      </c>
      <c r="CZ12" s="41">
        <f t="shared" si="24"/>
        <v>-0.7690000000000001</v>
      </c>
      <c r="DA12" s="52">
        <f t="shared" si="25"/>
        <v>94.81211630574109</v>
      </c>
      <c r="DB12" s="54">
        <v>723.233</v>
      </c>
      <c r="DC12" s="6"/>
      <c r="DD12" s="6"/>
      <c r="DE12" s="9"/>
      <c r="DF12" s="204">
        <v>454.467</v>
      </c>
      <c r="DG12" s="41">
        <f t="shared" si="26"/>
        <v>-268.76599999999996</v>
      </c>
      <c r="DH12" s="52">
        <f t="shared" si="27"/>
        <v>62.838255444649235</v>
      </c>
      <c r="DI12" s="39">
        <v>211.768</v>
      </c>
      <c r="DJ12" s="6"/>
      <c r="DK12" s="6"/>
      <c r="DL12" s="9"/>
      <c r="DM12" s="80">
        <v>496.2</v>
      </c>
      <c r="DN12" s="41">
        <f t="shared" si="28"/>
        <v>284.432</v>
      </c>
      <c r="DO12" s="52">
        <f t="shared" si="29"/>
        <v>234.3130217974387</v>
      </c>
      <c r="DP12" s="39">
        <v>48.27</v>
      </c>
      <c r="DQ12" s="6"/>
      <c r="DR12" s="6"/>
      <c r="DS12" s="9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9"/>
      <c r="EF12" s="80">
        <v>13.069</v>
      </c>
      <c r="EG12" s="41">
        <f t="shared" si="30"/>
        <v>-35.201</v>
      </c>
      <c r="EH12" s="52">
        <f t="shared" si="31"/>
        <v>27.07478765278641</v>
      </c>
      <c r="EI12" s="39"/>
      <c r="EJ12" s="155"/>
      <c r="EK12" s="41"/>
      <c r="EL12" s="52"/>
      <c r="EM12" s="52"/>
      <c r="EN12" s="52"/>
      <c r="EO12" s="52"/>
      <c r="EP12" s="41">
        <f t="shared" si="1"/>
        <v>561.6659999999999</v>
      </c>
      <c r="EQ12" s="41">
        <f t="shared" si="46"/>
        <v>832.0870000000001</v>
      </c>
      <c r="ER12" s="41">
        <f t="shared" si="32"/>
        <v>270.42100000000016</v>
      </c>
      <c r="ES12" s="52">
        <f t="shared" si="33"/>
        <v>148.14622925368462</v>
      </c>
      <c r="ET12" s="9"/>
      <c r="EU12" s="54"/>
      <c r="EV12" s="204">
        <v>0</v>
      </c>
      <c r="EW12" s="35">
        <f t="shared" si="34"/>
        <v>0</v>
      </c>
      <c r="EX12" s="52"/>
      <c r="EY12" s="39">
        <v>22.155</v>
      </c>
      <c r="EZ12" s="80">
        <v>16.969</v>
      </c>
      <c r="FA12" s="41">
        <f t="shared" si="36"/>
        <v>-5.186</v>
      </c>
      <c r="FB12" s="52">
        <f t="shared" si="37"/>
        <v>76.59219137892124</v>
      </c>
      <c r="FC12" s="39">
        <v>539.511</v>
      </c>
      <c r="FD12" s="6"/>
      <c r="FE12" s="6"/>
      <c r="FF12" s="80">
        <v>815.118</v>
      </c>
      <c r="FG12" s="41">
        <f t="shared" si="38"/>
        <v>275.6070000000001</v>
      </c>
      <c r="FH12" s="52">
        <f t="shared" si="39"/>
        <v>151.0845932705728</v>
      </c>
      <c r="FI12" s="52"/>
      <c r="FJ12" s="52"/>
      <c r="FK12" s="57"/>
      <c r="FL12" s="9"/>
      <c r="FM12" s="138"/>
      <c r="FN12" s="140"/>
      <c r="FO12" s="116"/>
      <c r="FP12" s="117"/>
      <c r="FQ12" s="121"/>
      <c r="FR12" s="122"/>
      <c r="FS12" s="121"/>
      <c r="FT12" s="121"/>
      <c r="FU12" s="136"/>
      <c r="FV12" s="121"/>
      <c r="FW12" s="57"/>
      <c r="FX12" s="38"/>
      <c r="FY12" s="33"/>
      <c r="FZ12" s="51"/>
      <c r="GA12" s="58"/>
      <c r="GB12" s="3"/>
      <c r="GC12" s="24"/>
      <c r="GD12" s="23"/>
      <c r="GE12" s="58"/>
      <c r="GF12" s="38"/>
      <c r="GG12" s="24"/>
      <c r="GH12" s="155"/>
      <c r="GI12" s="62"/>
      <c r="GJ12" s="80"/>
      <c r="GK12" s="27"/>
      <c r="GL12" s="86"/>
      <c r="GM12" s="62"/>
      <c r="GN12" s="38"/>
      <c r="GO12" s="33"/>
      <c r="GP12" s="9"/>
      <c r="GQ12" s="52"/>
      <c r="GR12" s="52"/>
      <c r="GS12" s="41">
        <f t="shared" si="40"/>
        <v>3032.5910000000003</v>
      </c>
      <c r="GT12" s="41">
        <f t="shared" si="41"/>
        <v>3544.33</v>
      </c>
      <c r="GU12" s="38">
        <f t="shared" si="42"/>
        <v>511.7389999999996</v>
      </c>
      <c r="GV12" s="9">
        <f t="shared" si="43"/>
        <v>116.87464613592797</v>
      </c>
      <c r="GW12" s="37"/>
    </row>
    <row r="13" spans="1:205" ht="24" customHeight="1">
      <c r="A13" s="144" t="s">
        <v>40</v>
      </c>
      <c r="B13" s="109">
        <f t="shared" si="2"/>
        <v>1068.5</v>
      </c>
      <c r="C13" s="41">
        <f t="shared" si="44"/>
        <v>686.8430000000001</v>
      </c>
      <c r="D13" s="38">
        <f t="shared" si="3"/>
        <v>-381.6569999999999</v>
      </c>
      <c r="E13" s="9">
        <f t="shared" si="4"/>
        <v>-35.718951801591004</v>
      </c>
      <c r="F13" s="39">
        <v>646.638</v>
      </c>
      <c r="G13" s="80">
        <v>547.407</v>
      </c>
      <c r="H13" s="68">
        <f t="shared" si="5"/>
        <v>-99.231</v>
      </c>
      <c r="I13" s="52">
        <f t="shared" si="6"/>
        <v>84.65431972757555</v>
      </c>
      <c r="J13" s="16"/>
      <c r="K13" s="16"/>
      <c r="L13" s="16"/>
      <c r="M13" s="6"/>
      <c r="N13" s="193">
        <v>284.646</v>
      </c>
      <c r="O13" s="193">
        <v>110.354</v>
      </c>
      <c r="P13" s="38">
        <f t="shared" si="7"/>
        <v>-174.29200000000003</v>
      </c>
      <c r="Q13" s="16"/>
      <c r="R13" s="16"/>
      <c r="S13" s="16">
        <f t="shared" si="45"/>
        <v>0</v>
      </c>
      <c r="T13" s="52">
        <f t="shared" si="8"/>
        <v>38.76885675540847</v>
      </c>
      <c r="U13" s="38">
        <v>137.216</v>
      </c>
      <c r="V13" s="6"/>
      <c r="W13" s="6"/>
      <c r="X13" s="6"/>
      <c r="Y13" s="193">
        <v>29.082</v>
      </c>
      <c r="Z13" s="102">
        <f t="shared" si="9"/>
        <v>-108.13400000000001</v>
      </c>
      <c r="AA13" s="48">
        <f t="shared" si="10"/>
        <v>21.194321361940297</v>
      </c>
      <c r="AB13" s="97"/>
      <c r="AC13" s="97"/>
      <c r="AD13" s="97"/>
      <c r="AE13" s="97"/>
      <c r="AF13" s="97"/>
      <c r="AG13" s="6"/>
      <c r="AH13" s="130"/>
      <c r="AI13" s="6"/>
      <c r="AJ13" s="6"/>
      <c r="AK13" s="13"/>
      <c r="AL13" s="13"/>
      <c r="AM13" s="13"/>
      <c r="AN13" s="13"/>
      <c r="AO13" s="45"/>
      <c r="AP13" s="151"/>
      <c r="AQ13" s="13"/>
      <c r="AR13" s="13"/>
      <c r="AS13" s="145"/>
      <c r="AT13" s="153"/>
      <c r="AU13" s="99">
        <v>2.857</v>
      </c>
      <c r="AV13" s="6"/>
      <c r="AW13" s="6"/>
      <c r="AX13" s="9"/>
      <c r="AY13" s="6"/>
      <c r="AZ13" s="6"/>
      <c r="BA13" s="6"/>
      <c r="BB13" s="9"/>
      <c r="BC13" s="195">
        <v>12.738</v>
      </c>
      <c r="BD13" s="138">
        <f t="shared" si="11"/>
        <v>9.881</v>
      </c>
      <c r="BE13" s="140">
        <f t="shared" si="12"/>
        <v>445.85229261463064</v>
      </c>
      <c r="BF13" s="138">
        <f t="shared" si="13"/>
        <v>213.718</v>
      </c>
      <c r="BG13" s="41">
        <f t="shared" si="0"/>
        <v>602.168</v>
      </c>
      <c r="BH13" s="41">
        <f t="shared" si="14"/>
        <v>388.45000000000005</v>
      </c>
      <c r="BI13" s="52">
        <f t="shared" si="15"/>
        <v>281.7582047370835</v>
      </c>
      <c r="BJ13" s="41">
        <f t="shared" si="16"/>
        <v>48.528</v>
      </c>
      <c r="BK13" s="52">
        <f t="shared" si="17"/>
        <v>30.15</v>
      </c>
      <c r="BL13" s="41">
        <f t="shared" si="18"/>
        <v>-18.378</v>
      </c>
      <c r="BM13" s="52">
        <f>BK13/BJ13*100</f>
        <v>62.12908011869436</v>
      </c>
      <c r="BN13" s="196"/>
      <c r="BO13" s="6"/>
      <c r="BP13" s="6"/>
      <c r="BQ13" s="6"/>
      <c r="BR13" s="196"/>
      <c r="BS13" s="41">
        <f t="shared" si="19"/>
        <v>0</v>
      </c>
      <c r="BT13" s="52"/>
      <c r="BU13" s="54"/>
      <c r="BV13" s="2"/>
      <c r="BW13" s="2"/>
      <c r="BX13" s="2"/>
      <c r="BY13" s="193"/>
      <c r="BZ13" s="50"/>
      <c r="CA13" s="2"/>
      <c r="CB13" s="52"/>
      <c r="CC13" s="39"/>
      <c r="CD13" s="6"/>
      <c r="CE13" s="6"/>
      <c r="CF13" s="9"/>
      <c r="CG13" s="193"/>
      <c r="CH13" s="41"/>
      <c r="CI13" s="52"/>
      <c r="CJ13" s="54">
        <v>48.528</v>
      </c>
      <c r="CK13" s="6"/>
      <c r="CL13" s="6"/>
      <c r="CM13" s="9"/>
      <c r="CN13" s="80">
        <v>30.15</v>
      </c>
      <c r="CO13" s="69">
        <f>CN13-CJ13</f>
        <v>-18.378</v>
      </c>
      <c r="CP13" s="52">
        <f>CN13/CJ13*100</f>
        <v>62.12908011869436</v>
      </c>
      <c r="CQ13" s="41">
        <f t="shared" si="20"/>
        <v>165.19</v>
      </c>
      <c r="CR13" s="41">
        <f t="shared" si="21"/>
        <v>572.018</v>
      </c>
      <c r="CS13" s="41">
        <f t="shared" si="22"/>
        <v>406.82800000000003</v>
      </c>
      <c r="CT13" s="52">
        <f t="shared" si="23"/>
        <v>346.27883043767787</v>
      </c>
      <c r="CU13" s="54">
        <v>33.924</v>
      </c>
      <c r="CV13" s="6"/>
      <c r="CW13" s="6"/>
      <c r="CX13" s="9"/>
      <c r="CY13" s="204">
        <v>18.421</v>
      </c>
      <c r="CZ13" s="41">
        <f t="shared" si="24"/>
        <v>-15.503</v>
      </c>
      <c r="DA13" s="52">
        <f t="shared" si="25"/>
        <v>54.3007900011791</v>
      </c>
      <c r="DB13" s="54">
        <v>79.446</v>
      </c>
      <c r="DC13" s="6"/>
      <c r="DD13" s="6"/>
      <c r="DE13" s="9"/>
      <c r="DF13" s="204">
        <v>74.138</v>
      </c>
      <c r="DG13" s="41">
        <f t="shared" si="26"/>
        <v>-5.307999999999993</v>
      </c>
      <c r="DH13" s="52">
        <f t="shared" si="27"/>
        <v>93.31873222062785</v>
      </c>
      <c r="DI13" s="39">
        <v>13.354</v>
      </c>
      <c r="DJ13" s="6"/>
      <c r="DK13" s="6"/>
      <c r="DL13" s="9"/>
      <c r="DM13" s="80">
        <v>332.745</v>
      </c>
      <c r="DN13" s="41">
        <f t="shared" si="28"/>
        <v>319.391</v>
      </c>
      <c r="DO13" s="52">
        <f t="shared" si="29"/>
        <v>2491.7253257450952</v>
      </c>
      <c r="DP13" s="38">
        <v>38.466</v>
      </c>
      <c r="DQ13" s="6"/>
      <c r="DR13" s="6"/>
      <c r="DS13" s="9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9"/>
      <c r="EF13" s="193">
        <v>146.714</v>
      </c>
      <c r="EG13" s="41">
        <f t="shared" si="30"/>
        <v>108.24799999999999</v>
      </c>
      <c r="EH13" s="52">
        <f t="shared" si="31"/>
        <v>381.41215618988196</v>
      </c>
      <c r="EI13" s="39"/>
      <c r="EJ13" s="155"/>
      <c r="EK13" s="41"/>
      <c r="EL13" s="52"/>
      <c r="EM13" s="52"/>
      <c r="EN13" s="52"/>
      <c r="EO13" s="52"/>
      <c r="EP13" s="41">
        <f t="shared" si="1"/>
        <v>603.926</v>
      </c>
      <c r="EQ13" s="41">
        <f t="shared" si="46"/>
        <v>773.354</v>
      </c>
      <c r="ER13" s="41">
        <f t="shared" si="32"/>
        <v>169.428</v>
      </c>
      <c r="ES13" s="52">
        <f t="shared" si="33"/>
        <v>128.0544305096982</v>
      </c>
      <c r="ET13" s="9"/>
      <c r="EU13" s="54"/>
      <c r="EV13" s="204">
        <v>6.207</v>
      </c>
      <c r="EW13" s="35">
        <f t="shared" si="34"/>
        <v>6.207</v>
      </c>
      <c r="EX13" s="52"/>
      <c r="EY13" s="39">
        <v>43.135</v>
      </c>
      <c r="EZ13" s="80">
        <v>16.132</v>
      </c>
      <c r="FA13" s="41">
        <f t="shared" si="36"/>
        <v>-27.002999999999997</v>
      </c>
      <c r="FB13" s="52">
        <f t="shared" si="37"/>
        <v>37.39886403152893</v>
      </c>
      <c r="FC13" s="39">
        <v>560.791</v>
      </c>
      <c r="FD13" s="6"/>
      <c r="FE13" s="6"/>
      <c r="FF13" s="80">
        <v>751.015</v>
      </c>
      <c r="FG13" s="41">
        <f t="shared" si="38"/>
        <v>190.22399999999993</v>
      </c>
      <c r="FH13" s="52">
        <f t="shared" si="39"/>
        <v>133.92065849844238</v>
      </c>
      <c r="FI13" s="52"/>
      <c r="FJ13" s="52"/>
      <c r="FK13" s="57"/>
      <c r="FL13" s="9"/>
      <c r="FM13" s="138"/>
      <c r="FN13" s="140"/>
      <c r="FO13" s="116"/>
      <c r="FP13" s="117"/>
      <c r="FQ13" s="119"/>
      <c r="FR13" s="120"/>
      <c r="FS13" s="121"/>
      <c r="FT13" s="121"/>
      <c r="FU13" s="121"/>
      <c r="FV13" s="121"/>
      <c r="FW13" s="57"/>
      <c r="FX13" s="40"/>
      <c r="FY13" s="28"/>
      <c r="FZ13" s="29"/>
      <c r="GA13" s="59"/>
      <c r="GB13" s="10"/>
      <c r="GC13" s="20"/>
      <c r="GD13" s="22"/>
      <c r="GE13" s="59"/>
      <c r="GF13" s="40"/>
      <c r="GG13" s="20"/>
      <c r="GH13" s="155"/>
      <c r="GI13" s="63"/>
      <c r="GJ13" s="83"/>
      <c r="GK13" s="9"/>
      <c r="GL13" s="85"/>
      <c r="GM13" s="63"/>
      <c r="GN13" s="40"/>
      <c r="GO13" s="28"/>
      <c r="GP13" s="27"/>
      <c r="GQ13" s="9"/>
      <c r="GR13" s="9"/>
      <c r="GS13" s="41">
        <f t="shared" si="40"/>
        <v>1889.0010000000002</v>
      </c>
      <c r="GT13" s="41">
        <f t="shared" si="41"/>
        <v>2075.103</v>
      </c>
      <c r="GU13" s="38">
        <f t="shared" si="42"/>
        <v>186.10199999999986</v>
      </c>
      <c r="GV13" s="9">
        <f t="shared" si="43"/>
        <v>109.85187408582631</v>
      </c>
      <c r="GW13" s="37"/>
    </row>
    <row r="14" spans="1:205" ht="24" customHeight="1">
      <c r="A14" s="144" t="s">
        <v>47</v>
      </c>
      <c r="B14" s="109">
        <f t="shared" si="2"/>
        <v>1697.2800000000002</v>
      </c>
      <c r="C14" s="41">
        <f t="shared" si="44"/>
        <v>1683.789</v>
      </c>
      <c r="D14" s="38">
        <f t="shared" si="3"/>
        <v>-13.491000000000213</v>
      </c>
      <c r="E14" s="9">
        <f t="shared" si="4"/>
        <v>-0.794860011312224</v>
      </c>
      <c r="F14" s="39">
        <v>970.697</v>
      </c>
      <c r="G14" s="80">
        <v>825.155</v>
      </c>
      <c r="H14" s="68">
        <f t="shared" si="5"/>
        <v>-145.54200000000003</v>
      </c>
      <c r="I14" s="52">
        <f t="shared" si="6"/>
        <v>85.0064438233558</v>
      </c>
      <c r="J14" s="16"/>
      <c r="K14" s="16"/>
      <c r="L14" s="16"/>
      <c r="M14" s="6"/>
      <c r="N14" s="193">
        <v>610.125</v>
      </c>
      <c r="O14" s="193">
        <v>784.483</v>
      </c>
      <c r="P14" s="38">
        <f t="shared" si="7"/>
        <v>174.35799999999995</v>
      </c>
      <c r="Q14" s="16"/>
      <c r="R14" s="16"/>
      <c r="S14" s="16">
        <f t="shared" si="45"/>
        <v>0</v>
      </c>
      <c r="T14" s="52">
        <f t="shared" si="8"/>
        <v>128.57742265929113</v>
      </c>
      <c r="U14" s="38">
        <v>116.458</v>
      </c>
      <c r="V14" s="6"/>
      <c r="W14" s="6"/>
      <c r="X14" s="6"/>
      <c r="Y14" s="193">
        <v>74.151</v>
      </c>
      <c r="Z14" s="102">
        <f t="shared" si="9"/>
        <v>-42.307</v>
      </c>
      <c r="AA14" s="48">
        <f t="shared" si="10"/>
        <v>63.67188170842707</v>
      </c>
      <c r="AB14" s="97"/>
      <c r="AC14" s="97"/>
      <c r="AD14" s="97"/>
      <c r="AE14" s="14"/>
      <c r="AF14" s="130"/>
      <c r="AG14" s="6"/>
      <c r="AH14" s="97"/>
      <c r="AI14" s="6"/>
      <c r="AJ14" s="6"/>
      <c r="AK14" s="13"/>
      <c r="AL14" s="13"/>
      <c r="AM14" s="13"/>
      <c r="AN14" s="13"/>
      <c r="AO14" s="45"/>
      <c r="AP14" s="151"/>
      <c r="AQ14" s="13"/>
      <c r="AR14" s="13"/>
      <c r="AS14" s="145"/>
      <c r="AT14" s="153"/>
      <c r="AU14" s="99">
        <v>0</v>
      </c>
      <c r="AV14" s="6"/>
      <c r="AW14" s="6"/>
      <c r="AX14" s="9"/>
      <c r="AY14" s="6"/>
      <c r="AZ14" s="6"/>
      <c r="BA14" s="15"/>
      <c r="BB14" s="9"/>
      <c r="BC14" s="195">
        <v>9.733</v>
      </c>
      <c r="BD14" s="138">
        <f t="shared" si="11"/>
        <v>9.733</v>
      </c>
      <c r="BE14" s="140"/>
      <c r="BF14" s="138">
        <f t="shared" si="13"/>
        <v>718.434</v>
      </c>
      <c r="BG14" s="41">
        <f t="shared" si="0"/>
        <v>999.41</v>
      </c>
      <c r="BH14" s="41">
        <f t="shared" si="14"/>
        <v>280.976</v>
      </c>
      <c r="BI14" s="52">
        <f t="shared" si="15"/>
        <v>139.10950762352562</v>
      </c>
      <c r="BJ14" s="41">
        <f t="shared" si="16"/>
        <v>26.439999999999998</v>
      </c>
      <c r="BK14" s="52">
        <f t="shared" si="17"/>
        <v>24.119</v>
      </c>
      <c r="BL14" s="41">
        <f t="shared" si="18"/>
        <v>-2.320999999999998</v>
      </c>
      <c r="BM14" s="52">
        <f>BK14/BJ14*100</f>
        <v>91.22163388804842</v>
      </c>
      <c r="BN14" s="193">
        <v>3.17</v>
      </c>
      <c r="BO14" s="6"/>
      <c r="BP14" s="6"/>
      <c r="BQ14" s="6"/>
      <c r="BR14" s="193">
        <v>4.37</v>
      </c>
      <c r="BS14" s="41">
        <f t="shared" si="19"/>
        <v>1.2000000000000002</v>
      </c>
      <c r="BT14" s="52">
        <f>BR14/BN14*100</f>
        <v>137.85488958990538</v>
      </c>
      <c r="BU14" s="54"/>
      <c r="BV14" s="2"/>
      <c r="BW14" s="2"/>
      <c r="BX14" s="2"/>
      <c r="BY14" s="193"/>
      <c r="BZ14" s="50"/>
      <c r="CA14" s="2"/>
      <c r="CB14" s="52"/>
      <c r="CC14" s="39"/>
      <c r="CD14" s="6"/>
      <c r="CE14" s="6"/>
      <c r="CF14" s="9"/>
      <c r="CG14" s="193">
        <v>1.76</v>
      </c>
      <c r="CH14" s="41"/>
      <c r="CI14" s="52"/>
      <c r="CJ14" s="54">
        <v>23.27</v>
      </c>
      <c r="CK14" s="6"/>
      <c r="CL14" s="6"/>
      <c r="CM14" s="6"/>
      <c r="CN14" s="204">
        <v>17.989</v>
      </c>
      <c r="CO14" s="69">
        <f>CN14-CJ14</f>
        <v>-5.280999999999999</v>
      </c>
      <c r="CP14" s="52">
        <f>CN14/CJ14*100</f>
        <v>77.30554361839278</v>
      </c>
      <c r="CQ14" s="41">
        <f t="shared" si="20"/>
        <v>691.9939999999999</v>
      </c>
      <c r="CR14" s="41">
        <f t="shared" si="21"/>
        <v>975.2909999999999</v>
      </c>
      <c r="CS14" s="41">
        <f t="shared" si="22"/>
        <v>283.297</v>
      </c>
      <c r="CT14" s="52">
        <f t="shared" si="23"/>
        <v>140.93922779677283</v>
      </c>
      <c r="CU14" s="54">
        <v>5.319</v>
      </c>
      <c r="CV14" s="6"/>
      <c r="CW14" s="6"/>
      <c r="CX14" s="9"/>
      <c r="CY14" s="80">
        <v>26.011</v>
      </c>
      <c r="CZ14" s="41">
        <f t="shared" si="24"/>
        <v>20.692</v>
      </c>
      <c r="DA14" s="52">
        <f t="shared" si="25"/>
        <v>489.02049257379207</v>
      </c>
      <c r="DB14" s="54">
        <v>615.424</v>
      </c>
      <c r="DC14" s="6"/>
      <c r="DD14" s="6"/>
      <c r="DE14" s="9"/>
      <c r="DF14" s="204">
        <v>499.207</v>
      </c>
      <c r="DG14" s="41">
        <f t="shared" si="26"/>
        <v>-116.21699999999998</v>
      </c>
      <c r="DH14" s="52">
        <f t="shared" si="27"/>
        <v>81.11594607945092</v>
      </c>
      <c r="DI14" s="54">
        <v>65.576</v>
      </c>
      <c r="DJ14" s="6"/>
      <c r="DK14" s="6"/>
      <c r="DL14" s="9"/>
      <c r="DM14" s="204">
        <v>443.016</v>
      </c>
      <c r="DN14" s="41">
        <f t="shared" si="28"/>
        <v>377.44000000000005</v>
      </c>
      <c r="DO14" s="52">
        <f t="shared" si="29"/>
        <v>675.5764304013665</v>
      </c>
      <c r="DP14" s="39">
        <v>5.675</v>
      </c>
      <c r="DQ14" s="6"/>
      <c r="DR14" s="6"/>
      <c r="DS14" s="9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9"/>
      <c r="EF14" s="80">
        <v>7.057</v>
      </c>
      <c r="EG14" s="41">
        <f t="shared" si="30"/>
        <v>1.3820000000000006</v>
      </c>
      <c r="EH14" s="52">
        <f t="shared" si="31"/>
        <v>124.352422907489</v>
      </c>
      <c r="EI14" s="39"/>
      <c r="EJ14" s="155"/>
      <c r="EK14" s="41"/>
      <c r="EL14" s="52"/>
      <c r="EM14" s="52"/>
      <c r="EN14" s="52"/>
      <c r="EO14" s="52"/>
      <c r="EP14" s="41">
        <f t="shared" si="1"/>
        <v>974.884</v>
      </c>
      <c r="EQ14" s="41">
        <f t="shared" si="46"/>
        <v>397.50699999999995</v>
      </c>
      <c r="ER14" s="41">
        <f t="shared" si="32"/>
        <v>-577.3770000000001</v>
      </c>
      <c r="ES14" s="52">
        <f t="shared" si="33"/>
        <v>40.77479987362598</v>
      </c>
      <c r="ET14" s="9"/>
      <c r="EU14" s="39">
        <v>10.475</v>
      </c>
      <c r="EV14" s="80">
        <v>38.272</v>
      </c>
      <c r="EW14" s="35">
        <f t="shared" si="34"/>
        <v>27.796999999999997</v>
      </c>
      <c r="EX14" s="52">
        <f t="shared" si="35"/>
        <v>365.36515513126494</v>
      </c>
      <c r="EY14" s="39">
        <v>113.6</v>
      </c>
      <c r="EZ14" s="80">
        <v>87.71</v>
      </c>
      <c r="FA14" s="41">
        <f t="shared" si="36"/>
        <v>-25.89</v>
      </c>
      <c r="FB14" s="52">
        <f t="shared" si="37"/>
        <v>77.20950704225352</v>
      </c>
      <c r="FC14" s="39">
        <v>850.809</v>
      </c>
      <c r="FD14" s="6"/>
      <c r="FE14" s="6"/>
      <c r="FF14" s="80">
        <v>271.525</v>
      </c>
      <c r="FG14" s="41">
        <f t="shared" si="38"/>
        <v>-579.284</v>
      </c>
      <c r="FH14" s="52">
        <f t="shared" si="39"/>
        <v>31.913743272579392</v>
      </c>
      <c r="FI14" s="52"/>
      <c r="FJ14" s="52"/>
      <c r="FK14" s="57"/>
      <c r="FL14" s="9"/>
      <c r="FM14" s="138"/>
      <c r="FN14" s="140"/>
      <c r="FO14" s="116"/>
      <c r="FP14" s="117"/>
      <c r="FQ14" s="121"/>
      <c r="FR14" s="122"/>
      <c r="FS14" s="121"/>
      <c r="FT14" s="121"/>
      <c r="FU14" s="121"/>
      <c r="FV14" s="121"/>
      <c r="FW14" s="57"/>
      <c r="FX14" s="38"/>
      <c r="FY14" s="33"/>
      <c r="FZ14" s="51"/>
      <c r="GA14" s="58"/>
      <c r="GB14" s="3"/>
      <c r="GC14" s="24"/>
      <c r="GD14" s="23"/>
      <c r="GE14" s="58"/>
      <c r="GF14" s="16"/>
      <c r="GG14" s="24"/>
      <c r="GH14" s="155"/>
      <c r="GI14" s="62"/>
      <c r="GJ14" s="80"/>
      <c r="GK14" s="27"/>
      <c r="GL14" s="86"/>
      <c r="GM14" s="62"/>
      <c r="GN14" s="38"/>
      <c r="GO14" s="95"/>
      <c r="GP14" s="9"/>
      <c r="GQ14" s="52"/>
      <c r="GR14" s="52"/>
      <c r="GS14" s="41">
        <f t="shared" si="40"/>
        <v>3390.598</v>
      </c>
      <c r="GT14" s="41">
        <f t="shared" si="41"/>
        <v>3090.439</v>
      </c>
      <c r="GU14" s="38">
        <f t="shared" si="42"/>
        <v>-300.1590000000001</v>
      </c>
      <c r="GV14" s="9">
        <f t="shared" si="43"/>
        <v>91.14731383667424</v>
      </c>
      <c r="GW14" s="37"/>
    </row>
    <row r="15" spans="1:205" ht="24" customHeight="1">
      <c r="A15" s="144" t="s">
        <v>41</v>
      </c>
      <c r="B15" s="109">
        <f t="shared" si="2"/>
        <v>657.6139999999999</v>
      </c>
      <c r="C15" s="41">
        <f t="shared" si="44"/>
        <v>578.4080000000001</v>
      </c>
      <c r="D15" s="38">
        <f t="shared" si="3"/>
        <v>-79.20599999999979</v>
      </c>
      <c r="E15" s="9">
        <f t="shared" si="4"/>
        <v>-12.044451608390304</v>
      </c>
      <c r="F15" s="39">
        <v>495.275</v>
      </c>
      <c r="G15" s="80">
        <v>382.446</v>
      </c>
      <c r="H15" s="68">
        <f t="shared" si="5"/>
        <v>-112.82899999999995</v>
      </c>
      <c r="I15" s="52">
        <f t="shared" si="6"/>
        <v>77.21891878249458</v>
      </c>
      <c r="J15" s="16"/>
      <c r="K15" s="16"/>
      <c r="L15" s="16"/>
      <c r="M15" s="6"/>
      <c r="N15" s="193">
        <v>105.703</v>
      </c>
      <c r="O15" s="193">
        <v>178.05</v>
      </c>
      <c r="P15" s="38">
        <f t="shared" si="7"/>
        <v>72.34700000000001</v>
      </c>
      <c r="Q15" s="16"/>
      <c r="R15" s="16"/>
      <c r="S15" s="16">
        <f t="shared" si="45"/>
        <v>0</v>
      </c>
      <c r="T15" s="52">
        <f t="shared" si="8"/>
        <v>168.4436581743186</v>
      </c>
      <c r="U15" s="38">
        <v>56.636</v>
      </c>
      <c r="V15" s="6"/>
      <c r="W15" s="6"/>
      <c r="X15" s="6"/>
      <c r="Y15" s="193">
        <v>17.912</v>
      </c>
      <c r="Z15" s="102">
        <f t="shared" si="9"/>
        <v>-38.724000000000004</v>
      </c>
      <c r="AA15" s="48">
        <f t="shared" si="10"/>
        <v>31.626527297125502</v>
      </c>
      <c r="AB15" s="97"/>
      <c r="AC15" s="97"/>
      <c r="AD15" s="97"/>
      <c r="AE15" s="97"/>
      <c r="AF15" s="97"/>
      <c r="AG15" s="6"/>
      <c r="AH15" s="130"/>
      <c r="AI15" s="6"/>
      <c r="AJ15" s="6"/>
      <c r="AK15" s="13"/>
      <c r="AL15" s="13"/>
      <c r="AM15" s="13"/>
      <c r="AN15" s="13"/>
      <c r="AO15" s="45"/>
      <c r="AP15" s="151"/>
      <c r="AQ15" s="13"/>
      <c r="AR15" s="13"/>
      <c r="AS15" s="145"/>
      <c r="AT15" s="153"/>
      <c r="AU15" s="99">
        <v>3.363</v>
      </c>
      <c r="AV15" s="6"/>
      <c r="AW15" s="6"/>
      <c r="AX15" s="9"/>
      <c r="AY15" s="6"/>
      <c r="AZ15" s="6"/>
      <c r="BA15" s="6"/>
      <c r="BB15" s="9"/>
      <c r="BC15" s="195">
        <v>16.392</v>
      </c>
      <c r="BD15" s="138">
        <f t="shared" si="11"/>
        <v>13.029</v>
      </c>
      <c r="BE15" s="140">
        <f t="shared" si="12"/>
        <v>487.4219446922391</v>
      </c>
      <c r="BF15" s="138">
        <f t="shared" si="13"/>
        <v>75.90100000000001</v>
      </c>
      <c r="BG15" s="41">
        <f t="shared" si="0"/>
        <v>418.739</v>
      </c>
      <c r="BH15" s="41">
        <f t="shared" si="14"/>
        <v>342.83799999999997</v>
      </c>
      <c r="BI15" s="52">
        <f t="shared" si="15"/>
        <v>551.6910185636551</v>
      </c>
      <c r="BJ15" s="41">
        <f t="shared" si="16"/>
        <v>0</v>
      </c>
      <c r="BK15" s="52">
        <f t="shared" si="17"/>
        <v>9.206</v>
      </c>
      <c r="BL15" s="41">
        <f t="shared" si="18"/>
        <v>9.206</v>
      </c>
      <c r="BM15" s="52"/>
      <c r="BN15" s="196"/>
      <c r="BO15" s="6"/>
      <c r="BP15" s="6"/>
      <c r="BQ15" s="6"/>
      <c r="BR15" s="196"/>
      <c r="BS15" s="41"/>
      <c r="BT15" s="52"/>
      <c r="BU15" s="54"/>
      <c r="BV15" s="2"/>
      <c r="BW15" s="2"/>
      <c r="BX15" s="2"/>
      <c r="BY15" s="193"/>
      <c r="BZ15" s="50"/>
      <c r="CA15" s="2"/>
      <c r="CB15" s="52"/>
      <c r="CC15" s="39"/>
      <c r="CD15" s="6"/>
      <c r="CE15" s="6"/>
      <c r="CF15" s="6"/>
      <c r="CG15" s="193">
        <v>9.206</v>
      </c>
      <c r="CH15" s="41"/>
      <c r="CI15" s="52"/>
      <c r="CJ15" s="54"/>
      <c r="CK15" s="6"/>
      <c r="CL15" s="6"/>
      <c r="CM15" s="6"/>
      <c r="CN15" s="204">
        <v>0</v>
      </c>
      <c r="CO15" s="69"/>
      <c r="CP15" s="52"/>
      <c r="CQ15" s="41">
        <f t="shared" si="20"/>
        <v>75.90100000000001</v>
      </c>
      <c r="CR15" s="41">
        <f t="shared" si="21"/>
        <v>409.53299999999996</v>
      </c>
      <c r="CS15" s="41">
        <f t="shared" si="22"/>
        <v>333.63199999999995</v>
      </c>
      <c r="CT15" s="52">
        <f t="shared" si="23"/>
        <v>539.5620611059142</v>
      </c>
      <c r="CU15" s="54">
        <v>6.124</v>
      </c>
      <c r="CV15" s="6"/>
      <c r="CW15" s="6"/>
      <c r="CX15" s="9"/>
      <c r="CY15" s="204">
        <v>4.956</v>
      </c>
      <c r="CZ15" s="41">
        <f t="shared" si="24"/>
        <v>-1.1679999999999993</v>
      </c>
      <c r="DA15" s="52">
        <f t="shared" si="25"/>
        <v>80.92749836708035</v>
      </c>
      <c r="DB15" s="54">
        <v>53.954</v>
      </c>
      <c r="DC15" s="6"/>
      <c r="DD15" s="6"/>
      <c r="DE15" s="9"/>
      <c r="DF15" s="80">
        <v>162.064</v>
      </c>
      <c r="DG15" s="41">
        <f t="shared" si="26"/>
        <v>108.10999999999999</v>
      </c>
      <c r="DH15" s="52">
        <f t="shared" si="27"/>
        <v>300.37439300144564</v>
      </c>
      <c r="DI15" s="54">
        <v>12.358</v>
      </c>
      <c r="DJ15" s="6"/>
      <c r="DK15" s="6"/>
      <c r="DL15" s="9"/>
      <c r="DM15" s="204">
        <v>198.652</v>
      </c>
      <c r="DN15" s="41">
        <f t="shared" si="28"/>
        <v>186.29399999999998</v>
      </c>
      <c r="DO15" s="52">
        <f>DM15/DI15*100</f>
        <v>1607.47693801586</v>
      </c>
      <c r="DP15" s="39">
        <v>3.465</v>
      </c>
      <c r="DQ15" s="6"/>
      <c r="DR15" s="6"/>
      <c r="DS15" s="9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9"/>
      <c r="EF15" s="80">
        <v>43.861</v>
      </c>
      <c r="EG15" s="41">
        <f t="shared" si="30"/>
        <v>40.396</v>
      </c>
      <c r="EH15" s="52">
        <f t="shared" si="31"/>
        <v>1265.829725829726</v>
      </c>
      <c r="EI15" s="39"/>
      <c r="EJ15" s="155"/>
      <c r="EK15" s="41"/>
      <c r="EL15" s="52"/>
      <c r="EM15" s="52"/>
      <c r="EN15" s="52"/>
      <c r="EO15" s="52"/>
      <c r="EP15" s="41">
        <f t="shared" si="1"/>
        <v>466.14300000000003</v>
      </c>
      <c r="EQ15" s="41">
        <f t="shared" si="46"/>
        <v>271.88599999999997</v>
      </c>
      <c r="ER15" s="41">
        <f t="shared" si="32"/>
        <v>-194.25700000000006</v>
      </c>
      <c r="ES15" s="52">
        <f t="shared" si="33"/>
        <v>58.326736645192554</v>
      </c>
      <c r="ET15" s="9"/>
      <c r="EU15" s="54">
        <v>54.797</v>
      </c>
      <c r="EV15" s="80">
        <v>16.61</v>
      </c>
      <c r="EW15" s="35">
        <f t="shared" si="34"/>
        <v>-38.187</v>
      </c>
      <c r="EX15" s="52">
        <f t="shared" si="35"/>
        <v>30.311878387502965</v>
      </c>
      <c r="EY15" s="39">
        <v>117.637</v>
      </c>
      <c r="EZ15" s="80">
        <v>88.984</v>
      </c>
      <c r="FA15" s="41">
        <f t="shared" si="36"/>
        <v>-28.653000000000006</v>
      </c>
      <c r="FB15" s="52">
        <f t="shared" si="37"/>
        <v>75.64286746516827</v>
      </c>
      <c r="FC15" s="39">
        <v>293.709</v>
      </c>
      <c r="FD15" s="6"/>
      <c r="FE15" s="6"/>
      <c r="FF15" s="80">
        <v>166.292</v>
      </c>
      <c r="FG15" s="41">
        <f t="shared" si="38"/>
        <v>-127.417</v>
      </c>
      <c r="FH15" s="52">
        <f t="shared" si="39"/>
        <v>56.61794497274513</v>
      </c>
      <c r="FI15" s="52"/>
      <c r="FJ15" s="52"/>
      <c r="FK15" s="57"/>
      <c r="FL15" s="38"/>
      <c r="FM15" s="138"/>
      <c r="FN15" s="140"/>
      <c r="FO15" s="116"/>
      <c r="FP15" s="117"/>
      <c r="FQ15" s="119"/>
      <c r="FR15" s="120"/>
      <c r="FS15" s="121"/>
      <c r="FT15" s="121"/>
      <c r="FU15" s="121"/>
      <c r="FV15" s="121"/>
      <c r="FW15" s="57"/>
      <c r="FX15" s="40"/>
      <c r="FY15" s="28"/>
      <c r="FZ15" s="29"/>
      <c r="GA15" s="59"/>
      <c r="GB15" s="10"/>
      <c r="GC15" s="20"/>
      <c r="GD15" s="22"/>
      <c r="GE15" s="59"/>
      <c r="GF15" s="31"/>
      <c r="GG15" s="20"/>
      <c r="GH15" s="155"/>
      <c r="GI15" s="63"/>
      <c r="GJ15" s="83"/>
      <c r="GK15" s="9"/>
      <c r="GL15" s="85"/>
      <c r="GM15" s="63"/>
      <c r="GN15" s="40"/>
      <c r="GO15" s="28"/>
      <c r="GP15" s="27"/>
      <c r="GQ15" s="9"/>
      <c r="GR15" s="9"/>
      <c r="GS15" s="41">
        <f t="shared" si="40"/>
        <v>1203.021</v>
      </c>
      <c r="GT15" s="41">
        <f t="shared" si="41"/>
        <v>1285.4250000000002</v>
      </c>
      <c r="GU15" s="38">
        <f t="shared" si="42"/>
        <v>82.40400000000022</v>
      </c>
      <c r="GV15" s="9">
        <f t="shared" si="43"/>
        <v>106.84975573992477</v>
      </c>
      <c r="GW15" s="37"/>
    </row>
    <row r="16" spans="1:205" ht="23.25" customHeight="1">
      <c r="A16" s="144" t="s">
        <v>42</v>
      </c>
      <c r="B16" s="109">
        <f t="shared" si="2"/>
        <v>1638.7569999999998</v>
      </c>
      <c r="C16" s="41">
        <f t="shared" si="44"/>
        <v>1742.54</v>
      </c>
      <c r="D16" s="38">
        <f t="shared" si="3"/>
        <v>103.78300000000013</v>
      </c>
      <c r="E16" s="9">
        <f t="shared" si="4"/>
        <v>6.333031681939445</v>
      </c>
      <c r="F16" s="39">
        <v>612.616</v>
      </c>
      <c r="G16" s="80">
        <v>507.084</v>
      </c>
      <c r="H16" s="68">
        <f t="shared" si="5"/>
        <v>-105.53199999999998</v>
      </c>
      <c r="I16" s="52">
        <f t="shared" si="6"/>
        <v>82.77354819332176</v>
      </c>
      <c r="J16" s="16"/>
      <c r="K16" s="16"/>
      <c r="L16" s="16"/>
      <c r="M16" s="6"/>
      <c r="N16" s="193">
        <v>884.676</v>
      </c>
      <c r="O16" s="193">
        <v>1166.59</v>
      </c>
      <c r="P16" s="38">
        <f t="shared" si="7"/>
        <v>281.9139999999999</v>
      </c>
      <c r="Q16" s="16"/>
      <c r="R16" s="16"/>
      <c r="S16" s="16">
        <f t="shared" si="45"/>
        <v>0</v>
      </c>
      <c r="T16" s="52">
        <f t="shared" si="8"/>
        <v>131.86635559232985</v>
      </c>
      <c r="U16" s="38">
        <v>141.465</v>
      </c>
      <c r="V16" s="6"/>
      <c r="W16" s="6"/>
      <c r="X16" s="6"/>
      <c r="Y16" s="193">
        <v>68.866</v>
      </c>
      <c r="Z16" s="102">
        <f t="shared" si="9"/>
        <v>-72.599</v>
      </c>
      <c r="AA16" s="48">
        <f t="shared" si="10"/>
        <v>48.68059237267168</v>
      </c>
      <c r="AB16" s="97"/>
      <c r="AC16" s="97"/>
      <c r="AD16" s="97"/>
      <c r="AE16" s="14"/>
      <c r="AF16" s="130"/>
      <c r="AG16" s="6"/>
      <c r="AH16" s="97"/>
      <c r="AI16" s="6"/>
      <c r="AJ16" s="6"/>
      <c r="AK16" s="13"/>
      <c r="AL16" s="13"/>
      <c r="AM16" s="13"/>
      <c r="AN16" s="13"/>
      <c r="AO16" s="45"/>
      <c r="AP16" s="151"/>
      <c r="AQ16" s="13"/>
      <c r="AR16" s="13"/>
      <c r="AS16" s="145"/>
      <c r="AT16" s="153"/>
      <c r="AU16" s="99">
        <v>0</v>
      </c>
      <c r="AV16" s="6"/>
      <c r="AW16" s="6"/>
      <c r="AX16" s="9"/>
      <c r="AY16" s="6"/>
      <c r="AZ16" s="6"/>
      <c r="BA16" s="15"/>
      <c r="BB16" s="9"/>
      <c r="BC16" s="195">
        <v>0</v>
      </c>
      <c r="BD16" s="138">
        <f t="shared" si="11"/>
        <v>0</v>
      </c>
      <c r="BE16" s="140"/>
      <c r="BF16" s="138">
        <f t="shared" si="13"/>
        <v>910.412</v>
      </c>
      <c r="BG16" s="41">
        <f t="shared" si="0"/>
        <v>3071.1400000000003</v>
      </c>
      <c r="BH16" s="41">
        <f t="shared" si="14"/>
        <v>2160.728</v>
      </c>
      <c r="BI16" s="52">
        <f t="shared" si="15"/>
        <v>337.3351845098703</v>
      </c>
      <c r="BJ16" s="41">
        <f t="shared" si="16"/>
        <v>2.436</v>
      </c>
      <c r="BK16" s="52">
        <f t="shared" si="17"/>
        <v>28.976</v>
      </c>
      <c r="BL16" s="41">
        <f t="shared" si="18"/>
        <v>26.54</v>
      </c>
      <c r="BM16" s="52">
        <f>BK16/BJ16*100</f>
        <v>1189.4909688013136</v>
      </c>
      <c r="BN16" s="196"/>
      <c r="BO16" s="6"/>
      <c r="BP16" s="6"/>
      <c r="BQ16" s="9"/>
      <c r="BR16" s="196"/>
      <c r="BS16" s="41"/>
      <c r="BT16" s="52"/>
      <c r="BU16" s="54"/>
      <c r="BV16" s="2"/>
      <c r="BW16" s="2"/>
      <c r="BX16" s="3"/>
      <c r="BY16" s="193"/>
      <c r="BZ16" s="50"/>
      <c r="CA16" s="3"/>
      <c r="CB16" s="52"/>
      <c r="CC16" s="39"/>
      <c r="CD16" s="6"/>
      <c r="CE16" s="6"/>
      <c r="CF16" s="9"/>
      <c r="CG16" s="193">
        <v>26.229</v>
      </c>
      <c r="CH16" s="41"/>
      <c r="CI16" s="52"/>
      <c r="CJ16" s="38">
        <v>2.436</v>
      </c>
      <c r="CK16" s="6"/>
      <c r="CL16" s="6"/>
      <c r="CM16" s="9"/>
      <c r="CN16" s="193">
        <v>2.747</v>
      </c>
      <c r="CO16" s="69">
        <f>CN16-CJ16</f>
        <v>0.31099999999999994</v>
      </c>
      <c r="CP16" s="52">
        <f>CN16/CJ16*100</f>
        <v>112.76683087027915</v>
      </c>
      <c r="CQ16" s="41">
        <f t="shared" si="20"/>
        <v>907.976</v>
      </c>
      <c r="CR16" s="41">
        <f t="shared" si="21"/>
        <v>3042.164</v>
      </c>
      <c r="CS16" s="41">
        <f t="shared" si="22"/>
        <v>2134.188</v>
      </c>
      <c r="CT16" s="52">
        <f t="shared" si="23"/>
        <v>335.0489440249522</v>
      </c>
      <c r="CU16" s="54">
        <v>2.871</v>
      </c>
      <c r="CV16" s="6"/>
      <c r="CW16" s="6"/>
      <c r="CX16" s="9"/>
      <c r="CY16" s="204">
        <v>5.559</v>
      </c>
      <c r="CZ16" s="41">
        <f t="shared" si="24"/>
        <v>2.688</v>
      </c>
      <c r="DA16" s="52">
        <f t="shared" si="25"/>
        <v>193.6259143155695</v>
      </c>
      <c r="DB16" s="54">
        <v>847.452</v>
      </c>
      <c r="DC16" s="6"/>
      <c r="DD16" s="6"/>
      <c r="DE16" s="9"/>
      <c r="DF16" s="204">
        <v>2208.692</v>
      </c>
      <c r="DG16" s="41">
        <f t="shared" si="26"/>
        <v>1361.24</v>
      </c>
      <c r="DH16" s="52">
        <f t="shared" si="27"/>
        <v>260.6273865658468</v>
      </c>
      <c r="DI16" s="39">
        <v>17.137</v>
      </c>
      <c r="DJ16" s="6"/>
      <c r="DK16" s="6"/>
      <c r="DL16" s="9"/>
      <c r="DM16" s="80">
        <v>821.418</v>
      </c>
      <c r="DN16" s="41">
        <f t="shared" si="28"/>
        <v>804.281</v>
      </c>
      <c r="DO16" s="52">
        <f t="shared" si="29"/>
        <v>4793.242691252844</v>
      </c>
      <c r="DP16" s="39">
        <v>40.516</v>
      </c>
      <c r="DQ16" s="6"/>
      <c r="DR16" s="6"/>
      <c r="DS16" s="9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9"/>
      <c r="EF16" s="80">
        <v>6.495</v>
      </c>
      <c r="EG16" s="41">
        <f t="shared" si="30"/>
        <v>-34.021</v>
      </c>
      <c r="EH16" s="52">
        <f t="shared" si="31"/>
        <v>16.030703919439233</v>
      </c>
      <c r="EI16" s="39"/>
      <c r="EJ16" s="193"/>
      <c r="EK16" s="41"/>
      <c r="EL16" s="52"/>
      <c r="EM16" s="52"/>
      <c r="EN16" s="52"/>
      <c r="EO16" s="52"/>
      <c r="EP16" s="41">
        <f t="shared" si="1"/>
        <v>1473.48</v>
      </c>
      <c r="EQ16" s="41">
        <f t="shared" si="46"/>
        <v>1494.136</v>
      </c>
      <c r="ER16" s="41">
        <f t="shared" si="32"/>
        <v>20.65599999999995</v>
      </c>
      <c r="ES16" s="52">
        <f t="shared" si="33"/>
        <v>101.4018513994082</v>
      </c>
      <c r="ET16" s="9"/>
      <c r="EU16" s="54">
        <v>29.401</v>
      </c>
      <c r="EV16" s="80">
        <v>125.428</v>
      </c>
      <c r="EW16" s="35">
        <f t="shared" si="34"/>
        <v>96.027</v>
      </c>
      <c r="EX16" s="52">
        <f t="shared" si="35"/>
        <v>426.6113397503486</v>
      </c>
      <c r="EY16" s="39">
        <v>275.884</v>
      </c>
      <c r="EZ16" s="80">
        <v>237.733</v>
      </c>
      <c r="FA16" s="41">
        <f t="shared" si="36"/>
        <v>-38.15100000000001</v>
      </c>
      <c r="FB16" s="52">
        <f t="shared" si="37"/>
        <v>86.1713618767308</v>
      </c>
      <c r="FC16" s="38">
        <v>1168.195</v>
      </c>
      <c r="FD16" s="6"/>
      <c r="FE16" s="6"/>
      <c r="FF16" s="193">
        <v>1130.975</v>
      </c>
      <c r="FG16" s="41">
        <f t="shared" si="38"/>
        <v>-37.22000000000003</v>
      </c>
      <c r="FH16" s="52">
        <f t="shared" si="39"/>
        <v>96.81388809231335</v>
      </c>
      <c r="FI16" s="52"/>
      <c r="FJ16" s="52"/>
      <c r="FK16" s="57"/>
      <c r="FL16" s="38"/>
      <c r="FM16" s="138"/>
      <c r="FN16" s="140"/>
      <c r="FO16" s="116"/>
      <c r="FP16" s="117"/>
      <c r="FQ16" s="121"/>
      <c r="FR16" s="122"/>
      <c r="FS16" s="121"/>
      <c r="FT16" s="121"/>
      <c r="FU16" s="121"/>
      <c r="FV16" s="121"/>
      <c r="FW16" s="57"/>
      <c r="FX16" s="38"/>
      <c r="FY16" s="33"/>
      <c r="FZ16" s="51"/>
      <c r="GA16" s="58"/>
      <c r="GB16" s="3"/>
      <c r="GC16" s="24"/>
      <c r="GD16" s="23"/>
      <c r="GE16" s="58"/>
      <c r="GF16" s="16"/>
      <c r="GG16" s="24"/>
      <c r="GH16" s="155"/>
      <c r="GI16" s="62"/>
      <c r="GJ16" s="80"/>
      <c r="GK16" s="27"/>
      <c r="GL16" s="86"/>
      <c r="GM16" s="62"/>
      <c r="GN16" s="16"/>
      <c r="GO16" s="33"/>
      <c r="GP16" s="9"/>
      <c r="GQ16" s="52"/>
      <c r="GR16" s="52"/>
      <c r="GS16" s="41">
        <f t="shared" si="40"/>
        <v>4022.649</v>
      </c>
      <c r="GT16" s="41">
        <f t="shared" si="41"/>
        <v>6307.816000000001</v>
      </c>
      <c r="GU16" s="38">
        <f t="shared" si="42"/>
        <v>2285.167000000001</v>
      </c>
      <c r="GV16" s="9">
        <f t="shared" si="43"/>
        <v>156.80751663891135</v>
      </c>
      <c r="GW16" s="37"/>
    </row>
    <row r="17" spans="1:205" ht="24.75" customHeight="1">
      <c r="A17" s="144" t="s">
        <v>43</v>
      </c>
      <c r="B17" s="109">
        <f t="shared" si="2"/>
        <v>1147.1470000000002</v>
      </c>
      <c r="C17" s="41">
        <f t="shared" si="44"/>
        <v>991.871</v>
      </c>
      <c r="D17" s="38">
        <f t="shared" si="3"/>
        <v>-155.27600000000018</v>
      </c>
      <c r="E17" s="9">
        <f t="shared" si="4"/>
        <v>-13.535841526848785</v>
      </c>
      <c r="F17" s="39">
        <v>364.507</v>
      </c>
      <c r="G17" s="80">
        <v>254.52</v>
      </c>
      <c r="H17" s="68">
        <f t="shared" si="5"/>
        <v>-109.987</v>
      </c>
      <c r="I17" s="52">
        <f t="shared" si="6"/>
        <v>69.8258195315865</v>
      </c>
      <c r="J17" s="16"/>
      <c r="K17" s="16"/>
      <c r="L17" s="16"/>
      <c r="M17" s="6"/>
      <c r="N17" s="193">
        <v>702.028</v>
      </c>
      <c r="O17" s="193">
        <v>719.705</v>
      </c>
      <c r="P17" s="38">
        <f t="shared" si="7"/>
        <v>17.67700000000002</v>
      </c>
      <c r="Q17" s="16"/>
      <c r="R17" s="16"/>
      <c r="S17" s="16" t="e">
        <f>IF(#REF!=0,0,Q17/#REF!*100)</f>
        <v>#REF!</v>
      </c>
      <c r="T17" s="52">
        <f t="shared" si="8"/>
        <v>102.51799073541225</v>
      </c>
      <c r="U17" s="38">
        <v>80.612</v>
      </c>
      <c r="V17" s="6"/>
      <c r="W17" s="6"/>
      <c r="X17" s="9"/>
      <c r="Y17" s="193">
        <v>17.646</v>
      </c>
      <c r="Z17" s="102">
        <f t="shared" si="9"/>
        <v>-62.965999999999994</v>
      </c>
      <c r="AA17" s="48">
        <f t="shared" si="10"/>
        <v>21.890041184935246</v>
      </c>
      <c r="AB17" s="51"/>
      <c r="AC17" s="51"/>
      <c r="AD17" s="51"/>
      <c r="AE17" s="51"/>
      <c r="AF17" s="51"/>
      <c r="AG17" s="9"/>
      <c r="AH17" s="33"/>
      <c r="AI17" s="9"/>
      <c r="AJ17" s="9"/>
      <c r="AK17" s="43"/>
      <c r="AL17" s="43"/>
      <c r="AM17" s="43"/>
      <c r="AN17" s="43"/>
      <c r="AO17" s="45"/>
      <c r="AP17" s="151"/>
      <c r="AQ17" s="43"/>
      <c r="AR17" s="43"/>
      <c r="AS17" s="145"/>
      <c r="AT17" s="153"/>
      <c r="AU17" s="99"/>
      <c r="AV17" s="2"/>
      <c r="AW17" s="2"/>
      <c r="AX17" s="3"/>
      <c r="AY17" s="2"/>
      <c r="AZ17" s="2"/>
      <c r="BA17" s="2"/>
      <c r="BB17" s="3"/>
      <c r="BC17" s="99">
        <v>0</v>
      </c>
      <c r="BD17" s="138">
        <f t="shared" si="11"/>
        <v>0</v>
      </c>
      <c r="BE17" s="140"/>
      <c r="BF17" s="138">
        <f t="shared" si="13"/>
        <v>553.078</v>
      </c>
      <c r="BG17" s="41">
        <f t="shared" si="0"/>
        <v>808.1830000000001</v>
      </c>
      <c r="BH17" s="41">
        <f t="shared" si="14"/>
        <v>255.10500000000013</v>
      </c>
      <c r="BI17" s="52">
        <f t="shared" si="15"/>
        <v>146.12459725391358</v>
      </c>
      <c r="BJ17" s="41">
        <f t="shared" si="16"/>
        <v>0.634</v>
      </c>
      <c r="BK17" s="52">
        <f t="shared" si="17"/>
        <v>57.966</v>
      </c>
      <c r="BL17" s="41">
        <f t="shared" si="18"/>
        <v>57.332</v>
      </c>
      <c r="BM17" s="52"/>
      <c r="BN17" s="196"/>
      <c r="BO17" s="6"/>
      <c r="BP17" s="6"/>
      <c r="BQ17" s="9"/>
      <c r="BR17" s="196"/>
      <c r="BS17" s="41"/>
      <c r="BT17" s="52"/>
      <c r="BU17" s="39"/>
      <c r="BV17" s="2"/>
      <c r="BW17" s="2"/>
      <c r="BX17" s="2"/>
      <c r="BY17" s="199"/>
      <c r="BZ17" s="50"/>
      <c r="CA17" s="2"/>
      <c r="CB17" s="52"/>
      <c r="CC17" s="39"/>
      <c r="CD17" s="6"/>
      <c r="CE17" s="6"/>
      <c r="CF17" s="6"/>
      <c r="CG17" s="193">
        <v>57.966</v>
      </c>
      <c r="CH17" s="41"/>
      <c r="CI17" s="52"/>
      <c r="CJ17" s="54">
        <v>0.634</v>
      </c>
      <c r="CK17" s="6"/>
      <c r="CL17" s="6"/>
      <c r="CM17" s="9"/>
      <c r="CN17" s="204"/>
      <c r="CO17" s="69"/>
      <c r="CP17" s="52"/>
      <c r="CQ17" s="41">
        <f t="shared" si="20"/>
        <v>552.444</v>
      </c>
      <c r="CR17" s="41">
        <f t="shared" si="21"/>
        <v>750.2170000000001</v>
      </c>
      <c r="CS17" s="41">
        <f t="shared" si="22"/>
        <v>197.77300000000014</v>
      </c>
      <c r="CT17" s="52">
        <f t="shared" si="23"/>
        <v>135.79964666101907</v>
      </c>
      <c r="CU17" s="54">
        <v>16.455</v>
      </c>
      <c r="CV17" s="6"/>
      <c r="CW17" s="6"/>
      <c r="CX17" s="9"/>
      <c r="CY17" s="204">
        <v>5.678</v>
      </c>
      <c r="CZ17" s="41">
        <f t="shared" si="24"/>
        <v>-10.776999999999997</v>
      </c>
      <c r="DA17" s="52">
        <f t="shared" si="25"/>
        <v>34.5062291096931</v>
      </c>
      <c r="DB17" s="39">
        <v>349.336</v>
      </c>
      <c r="DC17" s="6"/>
      <c r="DD17" s="6"/>
      <c r="DE17" s="9"/>
      <c r="DF17" s="80">
        <v>251.867</v>
      </c>
      <c r="DG17" s="41">
        <f t="shared" si="26"/>
        <v>-97.46900000000002</v>
      </c>
      <c r="DH17" s="52">
        <f t="shared" si="27"/>
        <v>72.0987816886894</v>
      </c>
      <c r="DI17" s="54">
        <v>97.767</v>
      </c>
      <c r="DJ17" s="6"/>
      <c r="DK17" s="6"/>
      <c r="DL17" s="9"/>
      <c r="DM17" s="204">
        <v>429.307</v>
      </c>
      <c r="DN17" s="41">
        <f t="shared" si="28"/>
        <v>331.54</v>
      </c>
      <c r="DO17" s="52">
        <f t="shared" si="29"/>
        <v>439.11237943273295</v>
      </c>
      <c r="DP17" s="39">
        <v>88.886</v>
      </c>
      <c r="DQ17" s="6"/>
      <c r="DR17" s="6"/>
      <c r="DS17" s="9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9"/>
      <c r="EF17" s="80">
        <v>63.365</v>
      </c>
      <c r="EG17" s="41">
        <f t="shared" si="30"/>
        <v>-25.520999999999994</v>
      </c>
      <c r="EH17" s="52">
        <f t="shared" si="31"/>
        <v>71.28794185811039</v>
      </c>
      <c r="EI17" s="39"/>
      <c r="EJ17" s="155"/>
      <c r="EK17" s="41"/>
      <c r="EL17" s="52"/>
      <c r="EM17" s="52"/>
      <c r="EN17" s="52"/>
      <c r="EO17" s="52"/>
      <c r="EP17" s="41">
        <f t="shared" si="1"/>
        <v>367.127</v>
      </c>
      <c r="EQ17" s="41">
        <f t="shared" si="46"/>
        <v>301.914</v>
      </c>
      <c r="ER17" s="41">
        <f t="shared" si="32"/>
        <v>-65.21300000000002</v>
      </c>
      <c r="ES17" s="52">
        <f t="shared" si="33"/>
        <v>82.23693708171831</v>
      </c>
      <c r="ET17" s="9"/>
      <c r="EU17" s="54">
        <v>24.853</v>
      </c>
      <c r="EV17" s="204">
        <v>31.454</v>
      </c>
      <c r="EW17" s="35">
        <f t="shared" si="34"/>
        <v>6.600999999999999</v>
      </c>
      <c r="EX17" s="52">
        <f t="shared" si="35"/>
        <v>126.56017382207378</v>
      </c>
      <c r="EY17" s="39">
        <v>100.218</v>
      </c>
      <c r="EZ17" s="80">
        <v>98.274</v>
      </c>
      <c r="FA17" s="41">
        <f t="shared" si="36"/>
        <v>-1.9440000000000026</v>
      </c>
      <c r="FB17" s="52">
        <f t="shared" si="37"/>
        <v>98.06022870143087</v>
      </c>
      <c r="FC17" s="38">
        <v>242.056</v>
      </c>
      <c r="FD17" s="6"/>
      <c r="FE17" s="6"/>
      <c r="FF17" s="193">
        <v>172.186</v>
      </c>
      <c r="FG17" s="41">
        <f t="shared" si="38"/>
        <v>-69.87</v>
      </c>
      <c r="FH17" s="52">
        <f t="shared" si="39"/>
        <v>71.13477872888919</v>
      </c>
      <c r="FI17" s="52"/>
      <c r="FJ17" s="52"/>
      <c r="FK17" s="57"/>
      <c r="FL17" s="9"/>
      <c r="FM17" s="138"/>
      <c r="FN17" s="140"/>
      <c r="FO17" s="116"/>
      <c r="FP17" s="117"/>
      <c r="FQ17" s="119"/>
      <c r="FR17" s="120"/>
      <c r="FS17" s="121"/>
      <c r="FT17" s="121"/>
      <c r="FU17" s="121"/>
      <c r="FV17" s="121"/>
      <c r="FW17" s="57"/>
      <c r="FX17" s="40"/>
      <c r="FY17" s="28"/>
      <c r="FZ17" s="29"/>
      <c r="GA17" s="59"/>
      <c r="GB17" s="10"/>
      <c r="GC17" s="20"/>
      <c r="GD17" s="22"/>
      <c r="GE17" s="59"/>
      <c r="GF17" s="31"/>
      <c r="GG17" s="20"/>
      <c r="GH17" s="155"/>
      <c r="GI17" s="63"/>
      <c r="GJ17" s="83"/>
      <c r="GK17" s="9"/>
      <c r="GL17" s="85"/>
      <c r="GM17" s="63"/>
      <c r="GN17" s="40"/>
      <c r="GO17" s="28"/>
      <c r="GP17" s="27"/>
      <c r="GQ17" s="9"/>
      <c r="GR17" s="9"/>
      <c r="GS17" s="41">
        <f t="shared" si="40"/>
        <v>2067.3520000000003</v>
      </c>
      <c r="GT17" s="41">
        <f t="shared" si="41"/>
        <v>2101.968</v>
      </c>
      <c r="GU17" s="38">
        <f t="shared" si="42"/>
        <v>34.61599999999953</v>
      </c>
      <c r="GV17" s="9">
        <f t="shared" si="43"/>
        <v>101.67441248515006</v>
      </c>
      <c r="GW17" s="37"/>
    </row>
    <row r="18" spans="1:205" ht="12.75">
      <c r="A18" s="11"/>
      <c r="B18" s="109"/>
      <c r="C18" s="41"/>
      <c r="D18" s="38"/>
      <c r="E18" s="9"/>
      <c r="F18" s="6"/>
      <c r="G18" s="6"/>
      <c r="H18" s="68"/>
      <c r="I18" s="52"/>
      <c r="J18" s="16"/>
      <c r="K18" s="16"/>
      <c r="L18" s="16"/>
      <c r="M18" s="6"/>
      <c r="N18" s="38"/>
      <c r="O18" s="38"/>
      <c r="P18" s="38"/>
      <c r="Q18" s="6"/>
      <c r="R18" s="6"/>
      <c r="S18" s="6">
        <f t="shared" si="45"/>
        <v>0</v>
      </c>
      <c r="T18" s="52"/>
      <c r="U18" s="6"/>
      <c r="V18" s="6"/>
      <c r="W18" s="6"/>
      <c r="X18" s="6"/>
      <c r="Y18" s="194"/>
      <c r="Z18" s="102"/>
      <c r="AA18" s="48"/>
      <c r="AB18" s="97"/>
      <c r="AC18" s="97"/>
      <c r="AD18" s="97"/>
      <c r="AE18" s="14"/>
      <c r="AF18" s="130"/>
      <c r="AG18" s="6"/>
      <c r="AH18" s="97"/>
      <c r="AI18" s="6"/>
      <c r="AJ18" s="6"/>
      <c r="AK18" s="13"/>
      <c r="AL18" s="13"/>
      <c r="AM18" s="13"/>
      <c r="AN18" s="13"/>
      <c r="AO18" s="45"/>
      <c r="AP18" s="151"/>
      <c r="AQ18" s="13"/>
      <c r="AR18" s="13"/>
      <c r="AS18" s="145"/>
      <c r="AT18" s="153"/>
      <c r="AU18" s="99"/>
      <c r="AV18" s="2"/>
      <c r="AW18" s="2"/>
      <c r="AX18" s="3"/>
      <c r="AY18" s="2"/>
      <c r="AZ18" s="2"/>
      <c r="BB18" s="3"/>
      <c r="BC18" s="3"/>
      <c r="BD18" s="138"/>
      <c r="BE18" s="140"/>
      <c r="BF18" s="41"/>
      <c r="BG18" s="41"/>
      <c r="BH18" s="41"/>
      <c r="BI18" s="52"/>
      <c r="BJ18" s="41"/>
      <c r="BK18" s="52"/>
      <c r="BL18" s="166"/>
      <c r="BM18" s="52"/>
      <c r="BN18" s="6"/>
      <c r="BO18" s="6"/>
      <c r="BP18" s="6"/>
      <c r="BQ18" s="6"/>
      <c r="BR18" s="197"/>
      <c r="BS18" s="41"/>
      <c r="BT18" s="52"/>
      <c r="BU18" s="54"/>
      <c r="BV18" s="2"/>
      <c r="BW18" s="2"/>
      <c r="BX18" s="2"/>
      <c r="BY18" s="199"/>
      <c r="BZ18" s="50"/>
      <c r="CA18" s="2"/>
      <c r="CB18" s="52"/>
      <c r="CC18" s="39"/>
      <c r="CD18" s="6"/>
      <c r="CE18" s="6"/>
      <c r="CF18" s="9"/>
      <c r="CG18" s="193"/>
      <c r="CH18" s="41"/>
      <c r="CI18" s="52"/>
      <c r="CJ18" s="54"/>
      <c r="CK18" s="6"/>
      <c r="CL18" s="6"/>
      <c r="CM18" s="9"/>
      <c r="CN18" s="155"/>
      <c r="CO18" s="69"/>
      <c r="CP18" s="52"/>
      <c r="CQ18" s="41"/>
      <c r="CR18" s="52"/>
      <c r="CS18" s="41"/>
      <c r="CT18" s="52"/>
      <c r="CU18" s="54"/>
      <c r="CV18" s="6"/>
      <c r="CW18" s="6"/>
      <c r="CX18" s="9"/>
      <c r="CY18" s="204"/>
      <c r="CZ18" s="41"/>
      <c r="DA18" s="52"/>
      <c r="DB18" s="54"/>
      <c r="DC18" s="6"/>
      <c r="DD18" s="6"/>
      <c r="DE18" s="9"/>
      <c r="DF18" s="197"/>
      <c r="DG18" s="41"/>
      <c r="DH18" s="52"/>
      <c r="DI18" s="54"/>
      <c r="DJ18" s="6"/>
      <c r="DK18" s="6"/>
      <c r="DL18" s="9"/>
      <c r="DM18" s="204"/>
      <c r="DN18" s="41"/>
      <c r="DO18" s="52"/>
      <c r="DP18" s="39"/>
      <c r="DQ18" s="6"/>
      <c r="DR18" s="6"/>
      <c r="DS18" s="9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9"/>
      <c r="EF18" s="197"/>
      <c r="EG18" s="41"/>
      <c r="EH18" s="52"/>
      <c r="EI18" s="55"/>
      <c r="EJ18" s="196"/>
      <c r="EK18" s="41"/>
      <c r="EL18" s="52"/>
      <c r="EM18" s="69"/>
      <c r="EN18" s="69"/>
      <c r="EO18" s="69"/>
      <c r="EP18" s="41"/>
      <c r="EQ18" s="41"/>
      <c r="ER18" s="41"/>
      <c r="ES18" s="52"/>
      <c r="ET18" s="9"/>
      <c r="EU18" s="54"/>
      <c r="EV18" s="197"/>
      <c r="EW18" s="35"/>
      <c r="EX18" s="52"/>
      <c r="EY18" s="56"/>
      <c r="EZ18" s="81"/>
      <c r="FA18" s="41"/>
      <c r="FB18" s="52"/>
      <c r="FC18" s="56"/>
      <c r="FD18" s="6"/>
      <c r="FE18" s="6"/>
      <c r="FF18" s="81"/>
      <c r="FG18" s="41"/>
      <c r="FH18" s="52"/>
      <c r="FI18" s="52"/>
      <c r="FJ18" s="52"/>
      <c r="FK18" s="57"/>
      <c r="FL18" s="9"/>
      <c r="FM18" s="138"/>
      <c r="FN18" s="140"/>
      <c r="FO18" s="116"/>
      <c r="FP18" s="123"/>
      <c r="FQ18" s="121"/>
      <c r="FR18" s="122"/>
      <c r="FS18" s="121"/>
      <c r="FT18" s="121"/>
      <c r="FU18" s="121"/>
      <c r="FV18" s="121"/>
      <c r="FW18" s="57"/>
      <c r="FX18" s="9"/>
      <c r="FY18" s="33"/>
      <c r="FZ18" s="51"/>
      <c r="GA18" s="58"/>
      <c r="GB18" s="3"/>
      <c r="GC18" s="24"/>
      <c r="GD18" s="23"/>
      <c r="GE18" s="58"/>
      <c r="GF18" s="16"/>
      <c r="GG18" s="24"/>
      <c r="GH18" s="155"/>
      <c r="GI18" s="62"/>
      <c r="GJ18" s="81"/>
      <c r="GK18" s="27"/>
      <c r="GL18" s="86"/>
      <c r="GM18" s="62"/>
      <c r="GN18" s="16"/>
      <c r="GO18" s="33"/>
      <c r="GP18" s="9"/>
      <c r="GQ18" s="52"/>
      <c r="GR18" s="52"/>
      <c r="GS18" s="41"/>
      <c r="GT18" s="41"/>
      <c r="GU18" s="38"/>
      <c r="GV18" s="9"/>
      <c r="GW18" s="37"/>
    </row>
    <row r="19" spans="1:205" ht="12.75">
      <c r="A19" s="12"/>
      <c r="B19" s="109"/>
      <c r="C19" s="41"/>
      <c r="D19" s="38"/>
      <c r="E19" s="9"/>
      <c r="F19" s="6"/>
      <c r="G19" s="6"/>
      <c r="H19" s="68"/>
      <c r="I19" s="52"/>
      <c r="J19" s="16"/>
      <c r="K19" s="16"/>
      <c r="L19" s="16"/>
      <c r="M19" s="6"/>
      <c r="N19" s="38"/>
      <c r="O19" s="6"/>
      <c r="P19" s="38"/>
      <c r="Q19" s="6">
        <v>1800</v>
      </c>
      <c r="R19" s="6">
        <f>P19-Q19</f>
        <v>-1800</v>
      </c>
      <c r="S19" s="9">
        <f>P19/Q19*100</f>
        <v>0</v>
      </c>
      <c r="T19" s="52"/>
      <c r="U19" s="6"/>
      <c r="V19" s="6"/>
      <c r="W19" s="6"/>
      <c r="X19" s="6"/>
      <c r="Y19" s="97"/>
      <c r="Z19" s="102"/>
      <c r="AA19" s="48"/>
      <c r="AB19" s="97"/>
      <c r="AC19" s="97"/>
      <c r="AD19" s="97"/>
      <c r="AE19" s="97"/>
      <c r="AF19" s="97"/>
      <c r="AG19" s="6"/>
      <c r="AH19" s="130"/>
      <c r="AI19" s="6"/>
      <c r="AJ19" s="6"/>
      <c r="AK19" s="13"/>
      <c r="AL19" s="13"/>
      <c r="AM19" s="13"/>
      <c r="AN19" s="13"/>
      <c r="AO19" s="45"/>
      <c r="AP19" s="151"/>
      <c r="AQ19" s="13"/>
      <c r="AR19" s="13"/>
      <c r="AS19" s="145"/>
      <c r="AT19" s="153"/>
      <c r="AU19" s="99"/>
      <c r="AV19" s="2">
        <v>19044</v>
      </c>
      <c r="AW19" s="2">
        <f>AU19-AV19</f>
        <v>-19044</v>
      </c>
      <c r="AX19" s="3">
        <f>AU19/AV19*100</f>
        <v>0</v>
      </c>
      <c r="AY19" s="2"/>
      <c r="AZ19" s="2">
        <v>1712599.77</v>
      </c>
      <c r="BA19" s="2">
        <f>AY19-AZ19</f>
        <v>-1712599.77</v>
      </c>
      <c r="BB19" s="3">
        <f>AY19/AZ19*100</f>
        <v>0</v>
      </c>
      <c r="BC19" s="3"/>
      <c r="BD19" s="138"/>
      <c r="BE19" s="140"/>
      <c r="BF19" s="41"/>
      <c r="BG19" s="41"/>
      <c r="BH19" s="41"/>
      <c r="BI19" s="52"/>
      <c r="BJ19" s="41"/>
      <c r="BK19" s="52"/>
      <c r="BL19" s="166"/>
      <c r="BM19" s="52"/>
      <c r="BN19" s="6"/>
      <c r="BO19" s="6"/>
      <c r="BP19" s="6"/>
      <c r="BQ19" s="6"/>
      <c r="BR19" s="197"/>
      <c r="BS19" s="41"/>
      <c r="BT19" s="52"/>
      <c r="BU19" s="54"/>
      <c r="BV19" s="2"/>
      <c r="BW19" s="2"/>
      <c r="BX19" s="3"/>
      <c r="BY19" s="200"/>
      <c r="BZ19" s="50"/>
      <c r="CA19" s="3"/>
      <c r="CB19" s="52"/>
      <c r="CC19" s="39"/>
      <c r="CD19" s="6"/>
      <c r="CE19" s="6"/>
      <c r="CF19" s="9"/>
      <c r="CG19" s="193"/>
      <c r="CH19" s="41"/>
      <c r="CI19" s="52"/>
      <c r="CJ19" s="54"/>
      <c r="CK19" s="6"/>
      <c r="CL19" s="6"/>
      <c r="CM19" s="9"/>
      <c r="CN19" s="155"/>
      <c r="CO19" s="69"/>
      <c r="CP19" s="52"/>
      <c r="CQ19" s="41"/>
      <c r="CR19" s="52"/>
      <c r="CS19" s="41"/>
      <c r="CT19" s="52"/>
      <c r="CU19" s="54"/>
      <c r="CV19" s="6"/>
      <c r="CW19" s="6"/>
      <c r="CX19" s="9"/>
      <c r="CY19" s="155"/>
      <c r="CZ19" s="41"/>
      <c r="DA19" s="52"/>
      <c r="DB19" s="54"/>
      <c r="DC19" s="6"/>
      <c r="DD19" s="6"/>
      <c r="DE19" s="9"/>
      <c r="DF19" s="155"/>
      <c r="DG19" s="41"/>
      <c r="DH19" s="52"/>
      <c r="DI19" s="54"/>
      <c r="DJ19" s="6">
        <v>179972.7</v>
      </c>
      <c r="DK19" s="6">
        <f>DI19-DJ19</f>
        <v>-179972.7</v>
      </c>
      <c r="DL19" s="9">
        <f>DI19/DJ19*100</f>
        <v>0</v>
      </c>
      <c r="DM19" s="155"/>
      <c r="DN19" s="41"/>
      <c r="DO19" s="52"/>
      <c r="DP19" s="39"/>
      <c r="DQ19" s="6">
        <v>690124.42</v>
      </c>
      <c r="DR19" s="6">
        <f>DP19-DQ19</f>
        <v>-690124.42</v>
      </c>
      <c r="DS19" s="9">
        <f>DP19/DQ19*100</f>
        <v>0</v>
      </c>
      <c r="DT19" s="6"/>
      <c r="DU19" s="6">
        <v>25000</v>
      </c>
      <c r="DV19" s="6">
        <f>DT19-DU19</f>
        <v>-25000</v>
      </c>
      <c r="DW19" s="6">
        <v>0</v>
      </c>
      <c r="DX19" s="6"/>
      <c r="DY19" s="6" t="s">
        <v>4</v>
      </c>
      <c r="DZ19" s="6"/>
      <c r="EA19" s="6">
        <f>IF(DX19=0,0,DY19/DX19*100)</f>
        <v>0</v>
      </c>
      <c r="EB19" s="6"/>
      <c r="EC19" s="6">
        <v>958330.24</v>
      </c>
      <c r="ED19" s="6">
        <f>EB19-EC19</f>
        <v>-958330.24</v>
      </c>
      <c r="EE19" s="9">
        <f>EB19/EC19*100</f>
        <v>0</v>
      </c>
      <c r="EF19" s="197"/>
      <c r="EG19" s="41"/>
      <c r="EH19" s="52"/>
      <c r="EI19" s="55"/>
      <c r="EJ19" s="196"/>
      <c r="EK19" s="41"/>
      <c r="EL19" s="52"/>
      <c r="EM19" s="69"/>
      <c r="EN19" s="69"/>
      <c r="EO19" s="69"/>
      <c r="EP19" s="41"/>
      <c r="EQ19" s="41"/>
      <c r="ER19" s="41"/>
      <c r="ES19" s="52"/>
      <c r="ET19" s="9"/>
      <c r="EU19" s="54"/>
      <c r="EV19" s="197"/>
      <c r="EW19" s="35"/>
      <c r="EX19" s="52"/>
      <c r="EY19" s="56"/>
      <c r="EZ19" s="81"/>
      <c r="FA19" s="41"/>
      <c r="FB19" s="52"/>
      <c r="FC19" s="56"/>
      <c r="FD19" s="6">
        <v>797284.88</v>
      </c>
      <c r="FE19" s="6">
        <f>FC19-FD19</f>
        <v>-797284.88</v>
      </c>
      <c r="FF19" s="197"/>
      <c r="FG19" s="41"/>
      <c r="FH19" s="52"/>
      <c r="FI19" s="52"/>
      <c r="FJ19" s="52"/>
      <c r="FK19" s="57"/>
      <c r="FL19" s="9"/>
      <c r="FM19" s="138"/>
      <c r="FN19" s="140"/>
      <c r="FO19" s="116"/>
      <c r="FP19" s="124"/>
      <c r="FQ19" s="119"/>
      <c r="FR19" s="120"/>
      <c r="FS19" s="121"/>
      <c r="FT19" s="121"/>
      <c r="FU19" s="121"/>
      <c r="FV19" s="121"/>
      <c r="FW19" s="57"/>
      <c r="FX19" s="27"/>
      <c r="FY19" s="28"/>
      <c r="FZ19" s="29"/>
      <c r="GA19" s="59"/>
      <c r="GB19" s="10"/>
      <c r="GC19" s="20"/>
      <c r="GD19" s="22"/>
      <c r="GE19" s="59"/>
      <c r="GF19" s="31"/>
      <c r="GG19" s="20"/>
      <c r="GH19" s="155"/>
      <c r="GI19" s="63"/>
      <c r="GJ19" s="84"/>
      <c r="GK19" s="9"/>
      <c r="GL19" s="85"/>
      <c r="GM19" s="63"/>
      <c r="GN19" s="31"/>
      <c r="GO19" s="28"/>
      <c r="GP19" s="27"/>
      <c r="GQ19" s="9"/>
      <c r="GR19" s="9"/>
      <c r="GS19" s="41"/>
      <c r="GT19" s="41"/>
      <c r="GU19" s="38"/>
      <c r="GV19" s="9"/>
      <c r="GW19" s="37"/>
    </row>
    <row r="20" spans="1:205" ht="13.5" thickBot="1">
      <c r="A20" s="73"/>
      <c r="B20" s="128"/>
      <c r="C20" s="40"/>
      <c r="D20" s="65"/>
      <c r="E20" s="30"/>
      <c r="F20" s="36"/>
      <c r="G20" s="36"/>
      <c r="H20" s="108"/>
      <c r="I20" s="27"/>
      <c r="J20" s="32"/>
      <c r="K20" s="32"/>
      <c r="L20" s="32"/>
      <c r="M20" s="36"/>
      <c r="N20" s="65"/>
      <c r="O20" s="36"/>
      <c r="P20" s="40"/>
      <c r="Q20" s="36"/>
      <c r="R20" s="36"/>
      <c r="S20" s="36">
        <f t="shared" si="45"/>
        <v>0</v>
      </c>
      <c r="T20" s="27"/>
      <c r="U20" s="36"/>
      <c r="V20" s="36">
        <v>12</v>
      </c>
      <c r="W20" s="36">
        <f>U20-V20</f>
        <v>-12</v>
      </c>
      <c r="X20" s="36">
        <f>IF(U20=0,0,V20/U20*100)</f>
        <v>0</v>
      </c>
      <c r="Y20" s="98"/>
      <c r="Z20" s="148"/>
      <c r="AA20" s="163"/>
      <c r="AB20" s="98"/>
      <c r="AC20" s="98"/>
      <c r="AD20" s="98"/>
      <c r="AE20" s="75"/>
      <c r="AF20" s="131"/>
      <c r="AG20" s="36"/>
      <c r="AH20" s="98"/>
      <c r="AI20" s="36"/>
      <c r="AJ20" s="36"/>
      <c r="AK20" s="44"/>
      <c r="AL20" s="44"/>
      <c r="AM20" s="44"/>
      <c r="AN20" s="44"/>
      <c r="AO20" s="149"/>
      <c r="AP20" s="152"/>
      <c r="AQ20" s="44"/>
      <c r="AR20" s="44"/>
      <c r="AS20" s="150"/>
      <c r="AT20" s="154"/>
      <c r="AU20" s="100"/>
      <c r="AV20" s="74">
        <v>4559.79</v>
      </c>
      <c r="AW20" s="74">
        <f>AU20-AV20</f>
        <v>-4559.79</v>
      </c>
      <c r="AX20" s="4">
        <f>AU20/AV20*100</f>
        <v>0</v>
      </c>
      <c r="AY20" s="74"/>
      <c r="AZ20" s="74">
        <v>661054.7</v>
      </c>
      <c r="BA20">
        <f>AY20-AZ20</f>
        <v>-661054.7</v>
      </c>
      <c r="BB20" s="4">
        <f>AY20/AZ20*100</f>
        <v>0</v>
      </c>
      <c r="BC20" s="4"/>
      <c r="BD20" s="164"/>
      <c r="BE20" s="165"/>
      <c r="BF20" s="40"/>
      <c r="BG20" s="40"/>
      <c r="BH20" s="40"/>
      <c r="BI20" s="27"/>
      <c r="BJ20" s="40"/>
      <c r="BK20" s="27"/>
      <c r="BL20" s="167"/>
      <c r="BM20" s="27"/>
      <c r="BN20" s="36"/>
      <c r="BO20" s="36"/>
      <c r="BP20" s="36"/>
      <c r="BQ20" s="36">
        <f>IF(BN20=0,0,BO20/BN20*100)</f>
        <v>0</v>
      </c>
      <c r="BR20" s="198"/>
      <c r="BS20" s="40"/>
      <c r="BT20" s="27"/>
      <c r="BU20" s="76"/>
      <c r="BV20" s="74">
        <v>729.58</v>
      </c>
      <c r="BW20" s="74">
        <f>BU20-BV20</f>
        <v>-729.58</v>
      </c>
      <c r="BX20" s="4">
        <f>BU20/BV20*100</f>
        <v>0</v>
      </c>
      <c r="BY20" s="201"/>
      <c r="BZ20" s="188"/>
      <c r="CA20" s="4"/>
      <c r="CB20" s="27"/>
      <c r="CC20" s="101"/>
      <c r="CD20" s="36"/>
      <c r="CE20" s="36"/>
      <c r="CF20" s="36">
        <f>IF(CC20=0,0,CD20/CC20*100)</f>
        <v>0</v>
      </c>
      <c r="CG20" s="202"/>
      <c r="CH20" s="40"/>
      <c r="CI20" s="27"/>
      <c r="CJ20" s="76"/>
      <c r="CK20" s="36">
        <v>4446.05</v>
      </c>
      <c r="CL20" s="36">
        <f>CJ20-CK20</f>
        <v>-4446.05</v>
      </c>
      <c r="CM20" s="30">
        <f>CJ20/CK20*100</f>
        <v>0</v>
      </c>
      <c r="CN20" s="156"/>
      <c r="CO20" s="110"/>
      <c r="CP20" s="27"/>
      <c r="CQ20" s="40"/>
      <c r="CR20" s="27"/>
      <c r="CS20" s="40"/>
      <c r="CT20" s="27"/>
      <c r="CU20" s="76"/>
      <c r="CV20" s="36">
        <v>2265.15</v>
      </c>
      <c r="CW20" s="36">
        <f>CU20-CV20</f>
        <v>-2265.15</v>
      </c>
      <c r="CX20" s="30">
        <f>CU20/CV20*100</f>
        <v>0</v>
      </c>
      <c r="CY20" s="156"/>
      <c r="CZ20" s="40"/>
      <c r="DA20" s="27"/>
      <c r="DB20" s="76"/>
      <c r="DC20" s="36">
        <v>521002.13</v>
      </c>
      <c r="DD20" s="36">
        <f>DB20-DC20</f>
        <v>-521002.13</v>
      </c>
      <c r="DE20" s="30">
        <f>DB20/DC20*100</f>
        <v>0</v>
      </c>
      <c r="DF20" s="156"/>
      <c r="DG20" s="40"/>
      <c r="DH20" s="27"/>
      <c r="DI20" s="76"/>
      <c r="DJ20" s="36">
        <v>40747.43</v>
      </c>
      <c r="DK20" s="36">
        <f>DI20-DJ20</f>
        <v>-40747.43</v>
      </c>
      <c r="DL20" s="30">
        <f>DI20/DJ20*100</f>
        <v>0</v>
      </c>
      <c r="DM20" s="156"/>
      <c r="DN20" s="40"/>
      <c r="DO20" s="27"/>
      <c r="DP20" s="101"/>
      <c r="DQ20" s="36">
        <v>91864.36</v>
      </c>
      <c r="DR20" s="36">
        <f>DP20-DQ20</f>
        <v>-91864.36</v>
      </c>
      <c r="DS20" s="30">
        <f>DP20/DQ20*100</f>
        <v>0</v>
      </c>
      <c r="DT20" s="36"/>
      <c r="DU20" s="36"/>
      <c r="DV20" s="36"/>
      <c r="DW20" s="36"/>
      <c r="DX20" s="36"/>
      <c r="DY20" s="36"/>
      <c r="DZ20" s="36"/>
      <c r="EA20" s="36">
        <f>IF(DX20=0,0,DY20/DX20*100)</f>
        <v>0</v>
      </c>
      <c r="EB20" s="36"/>
      <c r="EC20" s="36">
        <v>148195.61</v>
      </c>
      <c r="ED20" s="36">
        <f>EB20-EC20</f>
        <v>-148195.61</v>
      </c>
      <c r="EE20" s="30">
        <f>EB20/EC20*100</f>
        <v>0</v>
      </c>
      <c r="EF20" s="198"/>
      <c r="EG20" s="40"/>
      <c r="EH20" s="27"/>
      <c r="EI20" s="77"/>
      <c r="EJ20" s="205"/>
      <c r="EK20" s="40"/>
      <c r="EL20" s="27"/>
      <c r="EM20" s="110"/>
      <c r="EN20" s="110"/>
      <c r="EO20" s="110"/>
      <c r="EP20" s="40"/>
      <c r="EQ20" s="40"/>
      <c r="ER20" s="40"/>
      <c r="ES20" s="27"/>
      <c r="ET20" s="30"/>
      <c r="EU20" s="76"/>
      <c r="EV20" s="206"/>
      <c r="EW20" s="31"/>
      <c r="EX20" s="27"/>
      <c r="EY20" s="115"/>
      <c r="EZ20" s="198"/>
      <c r="FA20" s="40"/>
      <c r="FB20" s="27"/>
      <c r="FC20" s="78"/>
      <c r="FD20" s="36">
        <v>107463.61</v>
      </c>
      <c r="FE20" s="36">
        <f>FC20-FD20</f>
        <v>-107463.61</v>
      </c>
      <c r="FF20" s="198"/>
      <c r="FG20" s="40"/>
      <c r="FH20" s="27"/>
      <c r="FI20" s="27"/>
      <c r="FJ20" s="27"/>
      <c r="FK20" s="79"/>
      <c r="FL20" s="30"/>
      <c r="FM20" s="164"/>
      <c r="FN20" s="165"/>
      <c r="FO20" s="118"/>
      <c r="FP20" s="125"/>
      <c r="FQ20" s="126"/>
      <c r="FR20" s="127"/>
      <c r="FS20" s="126"/>
      <c r="FT20" s="126"/>
      <c r="FU20" s="126"/>
      <c r="FV20" s="126"/>
      <c r="FW20" s="79"/>
      <c r="FX20" s="30"/>
      <c r="FY20" s="34"/>
      <c r="FZ20" s="47"/>
      <c r="GA20" s="60"/>
      <c r="GB20" s="4"/>
      <c r="GC20" s="25"/>
      <c r="GD20" s="21"/>
      <c r="GE20" s="60"/>
      <c r="GF20" s="32"/>
      <c r="GG20" s="25"/>
      <c r="GH20" s="156"/>
      <c r="GI20" s="64"/>
      <c r="GJ20" s="90"/>
      <c r="GK20" s="27"/>
      <c r="GL20" s="89"/>
      <c r="GM20" s="64"/>
      <c r="GN20" s="32"/>
      <c r="GO20" s="34"/>
      <c r="GP20" s="30"/>
      <c r="GQ20" s="28"/>
      <c r="GR20" s="30"/>
      <c r="GS20" s="40"/>
      <c r="GT20" s="40"/>
      <c r="GU20" s="65"/>
      <c r="GV20" s="29"/>
      <c r="GW20" s="37"/>
    </row>
    <row r="21" spans="1:209" ht="19.5" customHeight="1" thickBot="1">
      <c r="A21" s="161" t="s">
        <v>2</v>
      </c>
      <c r="B21" s="218">
        <f>SUM(B8:B20)</f>
        <v>140548.19700000001</v>
      </c>
      <c r="C21" s="217">
        <f>SUM(C8:C20)</f>
        <v>165646.35700000002</v>
      </c>
      <c r="D21" s="168">
        <f t="shared" si="3"/>
        <v>25098.160000000003</v>
      </c>
      <c r="E21" s="170">
        <f t="shared" si="4"/>
        <v>17.857333310366116</v>
      </c>
      <c r="F21" s="169">
        <f>SUM(F8:F20)</f>
        <v>43632.763999999996</v>
      </c>
      <c r="G21" s="168">
        <f>G8+G9+G10+G11+G12+G13+G14+G15+G16+G17</f>
        <v>48705.710999999996</v>
      </c>
      <c r="H21" s="168">
        <f>G21-F21</f>
        <v>5072.947</v>
      </c>
      <c r="I21" s="170">
        <f t="shared" si="6"/>
        <v>111.62646262794628</v>
      </c>
      <c r="J21" s="171">
        <f>J8</f>
        <v>87790.089</v>
      </c>
      <c r="K21" s="172">
        <f>K8</f>
        <v>107381.597</v>
      </c>
      <c r="L21" s="172">
        <f>L8</f>
        <v>19591.507999999987</v>
      </c>
      <c r="M21" s="173">
        <f>M8</f>
        <v>122.31630953238923</v>
      </c>
      <c r="N21" s="172">
        <f>N8+N9+N11+N12+N13+N14+N15+N16+N17+N10</f>
        <v>7136.963000000001</v>
      </c>
      <c r="O21" s="174">
        <f>O8+O9+O10+O11+O12+O13+O14+O15+O16+O17</f>
        <v>8449.723000000002</v>
      </c>
      <c r="P21" s="168">
        <f t="shared" si="7"/>
        <v>1312.7600000000011</v>
      </c>
      <c r="Q21" s="175">
        <f>SUM(Q8:Q20)</f>
        <v>4436</v>
      </c>
      <c r="R21" s="176">
        <f>P21-Q21</f>
        <v>-3123.239999999999</v>
      </c>
      <c r="S21" s="177">
        <f>P21/Q21*100</f>
        <v>29.593327321911655</v>
      </c>
      <c r="T21" s="170">
        <f t="shared" si="8"/>
        <v>118.39381821091128</v>
      </c>
      <c r="U21" s="171">
        <f>SUM(U8:U20)</f>
        <v>1988.381</v>
      </c>
      <c r="V21" s="176">
        <f>SUM(V8:V20)</f>
        <v>12</v>
      </c>
      <c r="W21" s="176">
        <f>U21-V21</f>
        <v>1976.381</v>
      </c>
      <c r="X21" s="173">
        <f>U21/V21*100</f>
        <v>16569.841666666667</v>
      </c>
      <c r="Y21" s="174">
        <f>SUM(Y8:Y20)</f>
        <v>1101.486</v>
      </c>
      <c r="Z21" s="168">
        <f t="shared" si="9"/>
        <v>-886.895</v>
      </c>
      <c r="AA21" s="178">
        <f t="shared" si="10"/>
        <v>55.39612378110634</v>
      </c>
      <c r="AB21" s="179"/>
      <c r="AC21" s="168">
        <f aca="true" t="shared" si="47" ref="AC21:AL21">AC8</f>
        <v>0</v>
      </c>
      <c r="AD21" s="169">
        <f t="shared" si="47"/>
        <v>0</v>
      </c>
      <c r="AE21" s="180">
        <f t="shared" si="47"/>
        <v>0</v>
      </c>
      <c r="AF21" s="187">
        <f>AF8</f>
        <v>7.84</v>
      </c>
      <c r="AG21" s="218">
        <f>SUM(AG8:AG20)</f>
        <v>109.342</v>
      </c>
      <c r="AH21" s="169">
        <f t="shared" si="47"/>
        <v>76.295</v>
      </c>
      <c r="AI21" s="168">
        <f t="shared" si="47"/>
        <v>8.853</v>
      </c>
      <c r="AJ21" s="214">
        <f t="shared" si="47"/>
        <v>12.2</v>
      </c>
      <c r="AK21" s="218">
        <f t="shared" si="47"/>
        <v>3.181</v>
      </c>
      <c r="AL21" s="213">
        <f t="shared" si="47"/>
        <v>11.648</v>
      </c>
      <c r="AM21" s="171">
        <f>SUM(AM8:AM20)</f>
        <v>298.403</v>
      </c>
      <c r="AN21" s="214">
        <f>AN8</f>
        <v>1292.468</v>
      </c>
      <c r="AO21" s="168">
        <f>AM21-AN21</f>
        <v>-994.065</v>
      </c>
      <c r="AP21" s="170">
        <f>AM21/AN21*100-100</f>
        <v>-76.91215565878613</v>
      </c>
      <c r="AQ21" s="175">
        <f>SUM(AQ8:AQ20)</f>
        <v>1376.519</v>
      </c>
      <c r="AR21" s="214">
        <f>AR8</f>
        <v>4876.519</v>
      </c>
      <c r="AS21" s="168">
        <f>AQ21-AR21</f>
        <v>-3500</v>
      </c>
      <c r="AT21" s="170">
        <f>AQ21/AR21*100-100</f>
        <v>-71.77250821743954</v>
      </c>
      <c r="AU21" s="168">
        <f>SUM(AU8:AU20)</f>
        <v>1623.883</v>
      </c>
      <c r="AV21" s="175">
        <f>SUM(AV8:AV20)</f>
        <v>23603.79</v>
      </c>
      <c r="AW21" s="176">
        <f>AU21-AV21</f>
        <v>-21979.907</v>
      </c>
      <c r="AX21" s="173">
        <f>AU21/AV21*100</f>
        <v>6.87975532742835</v>
      </c>
      <c r="AY21" s="176">
        <f>SUM(AY8:AY20)</f>
        <v>0</v>
      </c>
      <c r="AZ21" s="176">
        <f>SUM(AZ8:AZ20)</f>
        <v>2373654.4699999997</v>
      </c>
      <c r="BA21" s="181">
        <f>AY21-AZ21</f>
        <v>-2373654.4699999997</v>
      </c>
      <c r="BB21" s="173">
        <f>AY21/AZ21*100</f>
        <v>0</v>
      </c>
      <c r="BC21" s="215">
        <f>BC8+BC9+BC11+BC12+BC13+BC14+BC15+BC16+BC10</f>
        <v>2654.275</v>
      </c>
      <c r="BD21" s="182">
        <f t="shared" si="11"/>
        <v>1030.392</v>
      </c>
      <c r="BE21" s="183">
        <f t="shared" si="12"/>
        <v>163.45235463392376</v>
      </c>
      <c r="BF21" s="168">
        <f>BJ21+CQ21+EI21</f>
        <v>11521.043000000001</v>
      </c>
      <c r="BG21" s="213">
        <f>BK21+CR21+EJ21</f>
        <v>24469.004</v>
      </c>
      <c r="BH21" s="172">
        <f t="shared" si="14"/>
        <v>12947.961</v>
      </c>
      <c r="BI21" s="173">
        <f t="shared" si="15"/>
        <v>212.38531962774547</v>
      </c>
      <c r="BJ21" s="168">
        <f t="shared" si="16"/>
        <v>2181.3</v>
      </c>
      <c r="BK21" s="168">
        <f t="shared" si="17"/>
        <v>5271.965</v>
      </c>
      <c r="BL21" s="182">
        <f t="shared" si="18"/>
        <v>3090.665</v>
      </c>
      <c r="BM21" s="183">
        <f>BK21/BJ21*100</f>
        <v>241.68913033512123</v>
      </c>
      <c r="BN21" s="171">
        <f>SUM(BN8:BN20)</f>
        <v>27.988999999999997</v>
      </c>
      <c r="BO21" s="176">
        <f>SUM(BO8:BO20)</f>
        <v>0</v>
      </c>
      <c r="BP21" s="176">
        <f>SUM(BP8:BP20)</f>
        <v>0</v>
      </c>
      <c r="BQ21" s="181">
        <f>SUM(BQ8:BQ20)</f>
        <v>0</v>
      </c>
      <c r="BR21" s="168">
        <f>SUM(BR8:BR20)</f>
        <v>37.19499999999999</v>
      </c>
      <c r="BS21" s="171">
        <f t="shared" si="19"/>
        <v>9.205999999999996</v>
      </c>
      <c r="BT21" s="177">
        <f>BR21/BN21*100</f>
        <v>132.8914930865697</v>
      </c>
      <c r="BU21" s="168">
        <f>SUM(BU8:BU20)</f>
        <v>4.318</v>
      </c>
      <c r="BV21" s="175">
        <f>SUM(BV8:BV20)</f>
        <v>729.58</v>
      </c>
      <c r="BW21" s="176">
        <f>BU21-BV21</f>
        <v>-725.2620000000001</v>
      </c>
      <c r="BX21" s="173">
        <f>BU21/BV21*100</f>
        <v>0.5918473642369582</v>
      </c>
      <c r="BY21" s="174">
        <f>SUM(BY8:BY20)</f>
        <v>10.673</v>
      </c>
      <c r="BZ21" s="189">
        <f>BY21-BU21</f>
        <v>6.355</v>
      </c>
      <c r="CA21" s="184"/>
      <c r="CB21" s="177">
        <f>BY21/BU21*100</f>
        <v>247.17461787864755</v>
      </c>
      <c r="CC21" s="168">
        <f>SUM(CC8:CC20)</f>
        <v>36.617</v>
      </c>
      <c r="CD21" s="175">
        <f>SUM(CD8:CD20)</f>
        <v>0</v>
      </c>
      <c r="CE21" s="176">
        <f>CC21-CD21</f>
        <v>36.617</v>
      </c>
      <c r="CF21" s="173" t="e">
        <f>CC21/CD21*100</f>
        <v>#DIV/0!</v>
      </c>
      <c r="CG21" s="174">
        <f>SUM(CG8:CG20)</f>
        <v>3474.532</v>
      </c>
      <c r="CH21" s="186">
        <f>CG21-CC21</f>
        <v>3437.915</v>
      </c>
      <c r="CI21" s="170">
        <f>CG21/CC21*100</f>
        <v>9488.849441516237</v>
      </c>
      <c r="CJ21" s="171">
        <f>SUM(CJ8:CJ20)</f>
        <v>2112.376</v>
      </c>
      <c r="CK21" s="176">
        <f>SUM(CK8:CK20)</f>
        <v>4446.05</v>
      </c>
      <c r="CL21" s="176">
        <f>SUM(CL8:CL20)</f>
        <v>-4446.05</v>
      </c>
      <c r="CM21" s="176">
        <f>SUM(CM8:CM20)</f>
        <v>0</v>
      </c>
      <c r="CN21" s="174">
        <f>SUM(CN8:CN20)</f>
        <v>1749.565</v>
      </c>
      <c r="CO21" s="190">
        <f>CN21-CJ21</f>
        <v>-362.81100000000015</v>
      </c>
      <c r="CP21" s="183">
        <f>CN21/CJ21*100</f>
        <v>82.82450662192716</v>
      </c>
      <c r="CQ21" s="171">
        <f t="shared" si="20"/>
        <v>9339.743</v>
      </c>
      <c r="CR21" s="168">
        <f t="shared" si="21"/>
        <v>19134.55</v>
      </c>
      <c r="CS21" s="186">
        <f t="shared" si="22"/>
        <v>9794.806999999999</v>
      </c>
      <c r="CT21" s="170">
        <f t="shared" si="23"/>
        <v>204.87233963504133</v>
      </c>
      <c r="CU21" s="171">
        <f>SUM(CU8:CU20)</f>
        <v>1352.1650000000002</v>
      </c>
      <c r="CV21" s="176">
        <f>SUM(CV8:CV20)</f>
        <v>2265.15</v>
      </c>
      <c r="CW21" s="176">
        <f>SUM(CW8:CW20)</f>
        <v>-2265.15</v>
      </c>
      <c r="CX21" s="176">
        <f>SUM(CX8:CX20)</f>
        <v>0</v>
      </c>
      <c r="CY21" s="174">
        <f>CY8+CY9+CY10+CY11+CY12+CY13+CY14+CY15+CY16+CY17</f>
        <v>772.443</v>
      </c>
      <c r="CZ21" s="186">
        <f t="shared" si="24"/>
        <v>-579.7220000000002</v>
      </c>
      <c r="DA21" s="170">
        <f t="shared" si="25"/>
        <v>57.12638620286724</v>
      </c>
      <c r="DB21" s="171">
        <f>SUM(DB8:DB20)</f>
        <v>5953.544</v>
      </c>
      <c r="DC21" s="176">
        <f>SUM(DC8:DC20)</f>
        <v>521002.13</v>
      </c>
      <c r="DD21" s="176">
        <f>SUM(DD8:DD20)</f>
        <v>-521002.13</v>
      </c>
      <c r="DE21" s="176">
        <f>SUM(DE8:DE20)</f>
        <v>0</v>
      </c>
      <c r="DF21" s="174">
        <f>SUM(DF8:DF20)</f>
        <v>8526.567000000001</v>
      </c>
      <c r="DG21" s="182">
        <f t="shared" si="26"/>
        <v>2573.023000000001</v>
      </c>
      <c r="DH21" s="183">
        <f t="shared" si="27"/>
        <v>143.21834188174307</v>
      </c>
      <c r="DI21" s="171">
        <f>SUM(DI8:DI20)</f>
        <v>738.0500000000002</v>
      </c>
      <c r="DJ21" s="176">
        <f>SUM(DJ8:DJ20)</f>
        <v>220720.13</v>
      </c>
      <c r="DK21" s="176">
        <f>SUM(DK8:DK20)</f>
        <v>-220720.13</v>
      </c>
      <c r="DL21" s="176">
        <f>SUM(DL8:DL20)</f>
        <v>0</v>
      </c>
      <c r="DM21" s="174">
        <f>SUM(DM8:DM20)</f>
        <v>6746.048999999999</v>
      </c>
      <c r="DN21" s="186">
        <f t="shared" si="28"/>
        <v>6007.998999999999</v>
      </c>
      <c r="DO21" s="170">
        <f>DM21/DI21*100</f>
        <v>914.0368538716884</v>
      </c>
      <c r="DP21" s="171">
        <f>SUM(DP8:DP20)</f>
        <v>1295.9839999999997</v>
      </c>
      <c r="DQ21" s="176">
        <f aca="true" t="shared" si="48" ref="DQ21:EF21">SUM(DQ8:DQ20)</f>
        <v>781988.78</v>
      </c>
      <c r="DR21" s="176">
        <f t="shared" si="48"/>
        <v>-781988.78</v>
      </c>
      <c r="DS21" s="176">
        <f t="shared" si="48"/>
        <v>0</v>
      </c>
      <c r="DT21" s="176">
        <f t="shared" si="48"/>
        <v>0</v>
      </c>
      <c r="DU21" s="176">
        <f t="shared" si="48"/>
        <v>25000</v>
      </c>
      <c r="DV21" s="176">
        <f t="shared" si="48"/>
        <v>-25000</v>
      </c>
      <c r="DW21" s="176">
        <f t="shared" si="48"/>
        <v>0</v>
      </c>
      <c r="DX21" s="176">
        <f t="shared" si="48"/>
        <v>0</v>
      </c>
      <c r="DY21" s="176">
        <f t="shared" si="48"/>
        <v>0</v>
      </c>
      <c r="DZ21" s="176">
        <f t="shared" si="48"/>
        <v>0</v>
      </c>
      <c r="EA21" s="176">
        <f t="shared" si="48"/>
        <v>0</v>
      </c>
      <c r="EB21" s="176">
        <f t="shared" si="48"/>
        <v>0</v>
      </c>
      <c r="EC21" s="176">
        <f t="shared" si="48"/>
        <v>1106525.85</v>
      </c>
      <c r="ED21" s="176">
        <f t="shared" si="48"/>
        <v>-1106525.85</v>
      </c>
      <c r="EE21" s="176">
        <f t="shared" si="48"/>
        <v>0</v>
      </c>
      <c r="EF21" s="174">
        <f t="shared" si="48"/>
        <v>3089.490999999999</v>
      </c>
      <c r="EG21" s="182">
        <f t="shared" si="30"/>
        <v>1793.5069999999994</v>
      </c>
      <c r="EH21" s="183">
        <f t="shared" si="31"/>
        <v>238.3895943159792</v>
      </c>
      <c r="EI21" s="171">
        <f>EI8+EI9+EI13+EI16+EI10</f>
        <v>0</v>
      </c>
      <c r="EJ21" s="172">
        <f>EJ8+EJ10+EJ9</f>
        <v>62.489</v>
      </c>
      <c r="EK21" s="172">
        <f>EJ21-EI21</f>
        <v>62.489</v>
      </c>
      <c r="EL21" s="185"/>
      <c r="EM21" s="179">
        <f>SUM(EM8:EM20)</f>
        <v>0</v>
      </c>
      <c r="EN21" s="168">
        <f>EN8</f>
        <v>0.065</v>
      </c>
      <c r="EO21" s="186">
        <f>-0.065</f>
        <v>-0.065</v>
      </c>
      <c r="EP21" s="186">
        <f>ET21+EU21+EY21+FC21</f>
        <v>14968.733</v>
      </c>
      <c r="EQ21" s="213">
        <f>EV21+EZ21+FF21</f>
        <v>17258.957000000002</v>
      </c>
      <c r="ER21" s="174">
        <f t="shared" si="32"/>
        <v>2290.224000000002</v>
      </c>
      <c r="ES21" s="170">
        <f t="shared" si="33"/>
        <v>115.30005244932889</v>
      </c>
      <c r="ET21" s="171">
        <f>ET8</f>
        <v>0</v>
      </c>
      <c r="EU21" s="172">
        <f>SUM(EU8:EU20)</f>
        <v>842.942</v>
      </c>
      <c r="EV21" s="174">
        <f>SUM(EV8:EV20)</f>
        <v>1391.517</v>
      </c>
      <c r="EW21" s="191">
        <f t="shared" si="34"/>
        <v>548.575</v>
      </c>
      <c r="EX21" s="183">
        <f t="shared" si="35"/>
        <v>165.07861750867795</v>
      </c>
      <c r="EY21" s="171">
        <f>EY8+EY9+EY11+EY12+EY13+EY14+EY15+EY16+EY17+EY10</f>
        <v>7517.182</v>
      </c>
      <c r="EZ21" s="174">
        <f>EZ8+EZ9+EZ11+EZ12+EZ13+EZ14+EZ15+EZ16+EZ17+EZ10</f>
        <v>8296.349</v>
      </c>
      <c r="FA21" s="182">
        <f t="shared" si="36"/>
        <v>779.1670000000004</v>
      </c>
      <c r="FB21" s="183">
        <f t="shared" si="37"/>
        <v>110.365147471486</v>
      </c>
      <c r="FC21" s="171">
        <f>SUM(FC8:FC20)</f>
        <v>6608.6089999999995</v>
      </c>
      <c r="FD21" s="176">
        <f>SUM(FD8:FD20)</f>
        <v>904748.49</v>
      </c>
      <c r="FE21" s="176">
        <f>SUM(FE8:FE20)</f>
        <v>-904748.49</v>
      </c>
      <c r="FF21" s="174">
        <f>SUM(FF8:FF20)</f>
        <v>7571.091</v>
      </c>
      <c r="FG21" s="182">
        <f t="shared" si="38"/>
        <v>962.4820000000009</v>
      </c>
      <c r="FH21" s="183">
        <f t="shared" si="39"/>
        <v>114.56406333011986</v>
      </c>
      <c r="FI21" s="169">
        <f>FI8</f>
        <v>0</v>
      </c>
      <c r="FJ21" s="213">
        <f>SUM(FJ8:FJ20)</f>
        <v>383.627</v>
      </c>
      <c r="FK21" s="171">
        <f>FK8</f>
        <v>22.578</v>
      </c>
      <c r="FL21" s="216">
        <f>SUM(FL8:FL20)</f>
        <v>165.516</v>
      </c>
      <c r="FM21" s="172">
        <f>FL21-FK21</f>
        <v>142.938</v>
      </c>
      <c r="FN21" s="173">
        <f>FL21/FK21*100</f>
        <v>733.0853042785011</v>
      </c>
      <c r="FO21" s="176">
        <f>SUM(FO8:FO20)</f>
        <v>530.002</v>
      </c>
      <c r="FP21" s="216">
        <f>SUM(FP8:FP20)</f>
        <v>1588.453</v>
      </c>
      <c r="FQ21" s="173">
        <f>FO21-FP21</f>
        <v>-1058.451</v>
      </c>
      <c r="FR21" s="177">
        <f>FO21/FP21*100-100</f>
        <v>-66.63407730666252</v>
      </c>
      <c r="FS21" s="168">
        <f>FS8</f>
        <v>84.749</v>
      </c>
      <c r="FT21" s="168">
        <f>FT8</f>
        <v>40.929</v>
      </c>
      <c r="FU21" s="168">
        <f>FU8</f>
        <v>-43.81999999999999</v>
      </c>
      <c r="FV21" s="168">
        <f>FV8</f>
        <v>107.06345134256884</v>
      </c>
      <c r="FW21" s="168">
        <f>FW8</f>
        <v>309.059</v>
      </c>
      <c r="FX21" s="171">
        <f>SUM(FX8:FX20)</f>
        <v>1085.802</v>
      </c>
      <c r="FY21" s="169">
        <f>FY8</f>
        <v>776.7429999999999</v>
      </c>
      <c r="FZ21" s="177">
        <f>FW21/FX21*100-100</f>
        <v>-71.53633903787247</v>
      </c>
      <c r="GA21" s="186">
        <f>GA8</f>
        <v>136.194</v>
      </c>
      <c r="GB21" s="174">
        <f>SUM(GB8:GB20)</f>
        <v>461.722</v>
      </c>
      <c r="GC21" s="170">
        <f>GA21-GB21</f>
        <v>-325.528</v>
      </c>
      <c r="GD21" s="179">
        <f>GA21/GB21*100-100</f>
        <v>-70.50302996175188</v>
      </c>
      <c r="GE21" s="186">
        <f>GE8</f>
        <v>8.263</v>
      </c>
      <c r="GF21" s="168">
        <f>SUM(GF8:GF20)</f>
        <v>0.001</v>
      </c>
      <c r="GG21" s="169">
        <f>GG8</f>
        <v>-8.262</v>
      </c>
      <c r="GH21" s="170">
        <f>GF21/GE21*100</f>
        <v>0.012102142079148009</v>
      </c>
      <c r="GI21" s="186">
        <f>SUM(GI8:GI20)</f>
        <v>8.849</v>
      </c>
      <c r="GJ21" s="213">
        <f>GJ8</f>
        <v>43.805</v>
      </c>
      <c r="GK21" s="170">
        <f>GI21-GJ21</f>
        <v>-34.956</v>
      </c>
      <c r="GL21" s="170">
        <f>GI21/GJ21*100-100</f>
        <v>-79.79910969067458</v>
      </c>
      <c r="GM21" s="169">
        <f>GM8</f>
        <v>1106.746</v>
      </c>
      <c r="GN21" s="215">
        <f>GN8+GN9+GN11+GN12+GN13+GN14+GN15+GN16+GN17</f>
        <v>1251.347</v>
      </c>
      <c r="GO21" s="170">
        <f>GM21-GN21</f>
        <v>-144.60099999999989</v>
      </c>
      <c r="GP21" s="211">
        <f>GM21/GN21*100-100</f>
        <v>-11.555627655638276</v>
      </c>
      <c r="GQ21" s="187">
        <f>SUM(GQ8:GQ20)</f>
        <v>0</v>
      </c>
      <c r="GR21" s="213">
        <f>GR8</f>
        <v>5.6290000000000004</v>
      </c>
      <c r="GS21" s="182">
        <f>SUM(GS8:GS20)</f>
        <v>172134.6570000001</v>
      </c>
      <c r="GT21" s="180">
        <f>SUM(GT8:GT20)</f>
        <v>219736.03599999993</v>
      </c>
      <c r="GU21" s="192">
        <f t="shared" si="42"/>
        <v>47601.37899999984</v>
      </c>
      <c r="GV21" s="210">
        <f t="shared" si="43"/>
        <v>127.65357065776696</v>
      </c>
      <c r="GW21" s="37"/>
      <c r="GX21" s="37"/>
      <c r="GY21" s="37"/>
      <c r="GZ21" s="37"/>
      <c r="HA21" s="37"/>
    </row>
    <row r="22" spans="2:209" ht="12.75">
      <c r="B22" s="46"/>
      <c r="C22" s="46"/>
      <c r="H22" s="61"/>
      <c r="I22" s="20"/>
      <c r="AD22" s="111"/>
      <c r="AH22" s="46"/>
      <c r="BF22" s="46"/>
      <c r="BT22" s="28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114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42"/>
      <c r="ER22" s="37"/>
      <c r="ES22" s="37"/>
      <c r="ET22" s="37"/>
      <c r="EU22" s="37"/>
      <c r="EV22" s="104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105"/>
      <c r="FQ22" s="37"/>
      <c r="FR22" s="37"/>
      <c r="FS22" s="37"/>
      <c r="FT22" s="37"/>
      <c r="FU22" s="37"/>
      <c r="FV22" s="37"/>
      <c r="FW22" s="37"/>
      <c r="FX22" s="105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207"/>
      <c r="GT22" s="207"/>
      <c r="GU22" s="207"/>
      <c r="GV22" s="207"/>
      <c r="GW22" s="37"/>
      <c r="GX22" s="37"/>
      <c r="GY22" s="37"/>
      <c r="GZ22" s="37"/>
      <c r="HA22" s="37"/>
    </row>
    <row r="23" spans="2:209" ht="13.5" thickBot="1">
      <c r="B23" s="46"/>
      <c r="C23" s="46"/>
      <c r="I23" s="17"/>
      <c r="P23" s="37"/>
      <c r="U23" s="7"/>
      <c r="AD23" s="94"/>
      <c r="BC23">
        <v>951.306</v>
      </c>
      <c r="BF23" s="107"/>
      <c r="BG23">
        <v>22295.938</v>
      </c>
      <c r="BR23">
        <v>28.071</v>
      </c>
      <c r="BY23" s="46"/>
      <c r="CQ23" s="46"/>
      <c r="CR23" s="46"/>
      <c r="GS23" s="46"/>
      <c r="GT23" s="46"/>
      <c r="GW23" s="37"/>
      <c r="GX23" s="37"/>
      <c r="GY23" s="37"/>
      <c r="GZ23" s="37"/>
      <c r="HA23" s="37"/>
    </row>
    <row r="24" spans="9:203" ht="13.5" thickBot="1">
      <c r="I24" s="17"/>
      <c r="BF24" s="17"/>
      <c r="BG24" s="46">
        <f>BG23-BG21</f>
        <v>-2173.0660000000025</v>
      </c>
      <c r="BR24" s="7"/>
      <c r="BY24" s="46"/>
      <c r="EW24" s="17"/>
      <c r="FF24" s="103"/>
      <c r="FX24" s="46"/>
      <c r="GS24" s="46"/>
      <c r="GT24" s="46"/>
      <c r="GU24" s="17"/>
    </row>
    <row r="25" spans="6:202" ht="12.75">
      <c r="F25" s="8"/>
      <c r="G25" s="8"/>
      <c r="H25" s="8"/>
      <c r="I25" s="17"/>
      <c r="U25" s="7"/>
      <c r="BY25" s="46"/>
      <c r="DB25" s="7"/>
      <c r="EP25" s="17"/>
      <c r="EW25" s="7"/>
      <c r="GS25" s="46"/>
      <c r="GT25" s="17"/>
    </row>
    <row r="26" spans="9:203" ht="12.75">
      <c r="I26" s="17"/>
      <c r="BY26" s="46"/>
      <c r="GS26" s="17"/>
      <c r="GT26" s="17"/>
      <c r="GU26" s="17"/>
    </row>
    <row r="27" spans="9:203" ht="12.75">
      <c r="I27" s="17"/>
      <c r="GT27" s="46"/>
      <c r="GU27" s="17"/>
    </row>
  </sheetData>
  <sheetProtection/>
  <mergeCells count="41">
    <mergeCell ref="DI6:DO6"/>
    <mergeCell ref="EN6:EO6"/>
    <mergeCell ref="GS6:GV6"/>
    <mergeCell ref="BF6:BI6"/>
    <mergeCell ref="FS6:FV6"/>
    <mergeCell ref="BU6:CB6"/>
    <mergeCell ref="GQ6:GR6"/>
    <mergeCell ref="FI6:FJ6"/>
    <mergeCell ref="EU6:EX6"/>
    <mergeCell ref="GI6:GL6"/>
    <mergeCell ref="DP6:EH6"/>
    <mergeCell ref="AG6:AH6"/>
    <mergeCell ref="GM6:GP6"/>
    <mergeCell ref="GA6:GD6"/>
    <mergeCell ref="GU5:GV5"/>
    <mergeCell ref="FW6:FZ6"/>
    <mergeCell ref="FK6:FN6"/>
    <mergeCell ref="AM6:AP6"/>
    <mergeCell ref="BJ6:BM6"/>
    <mergeCell ref="CC6:CI6"/>
    <mergeCell ref="AU6:BE6"/>
    <mergeCell ref="EY6:FB6"/>
    <mergeCell ref="AQ6:AT6"/>
    <mergeCell ref="FO6:FR6"/>
    <mergeCell ref="B6:E6"/>
    <mergeCell ref="EP6:ES6"/>
    <mergeCell ref="CJ6:CP6"/>
    <mergeCell ref="N6:T6"/>
    <mergeCell ref="U6:AA6"/>
    <mergeCell ref="DB6:DH6"/>
    <mergeCell ref="CU6:DA6"/>
    <mergeCell ref="AI6:AJ6"/>
    <mergeCell ref="AK6:AL6"/>
    <mergeCell ref="J6:M6"/>
    <mergeCell ref="AB6:AE6"/>
    <mergeCell ref="GE6:GH6"/>
    <mergeCell ref="F6:I6"/>
    <mergeCell ref="BN6:BT6"/>
    <mergeCell ref="CQ6:CT6"/>
    <mergeCell ref="EI6:EL6"/>
    <mergeCell ref="FC6:FH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8" manualBreakCount="8">
    <brk id="15" max="21" man="1"/>
    <brk id="39" max="21" man="1"/>
    <brk id="61" max="21" man="1"/>
    <brk id="86" max="21" man="1"/>
    <brk id="111" max="21" man="1"/>
    <brk id="144" max="21" man="1"/>
    <brk id="162" max="21" man="1"/>
    <brk id="17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2024-01-10T10:05:09Z</cp:lastPrinted>
  <dcterms:created xsi:type="dcterms:W3CDTF">2017-02-16T07:47:27Z</dcterms:created>
  <dcterms:modified xsi:type="dcterms:W3CDTF">2024-02-26T06:39:56Z</dcterms:modified>
  <cp:category/>
  <cp:version/>
  <cp:contentType/>
  <cp:contentStatus/>
</cp:coreProperties>
</file>