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'Лист1'!$A$1:$P$93</definedName>
  </definedNames>
  <calcPr fullCalcOnLoad="1"/>
</workbook>
</file>

<file path=xl/sharedStrings.xml><?xml version="1.0" encoding="utf-8"?>
<sst xmlns="http://schemas.openxmlformats.org/spreadsheetml/2006/main" count="224" uniqueCount="181">
  <si>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</si>
  <si>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</si>
  <si>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</si>
  <si>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</si>
  <si>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</si>
  <si>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</si>
  <si>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</si>
  <si>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</si>
  <si>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</si>
  <si>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</si>
  <si>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</si>
  <si>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</si>
  <si>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</si>
  <si>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</si>
  <si>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</si>
  <si>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</si>
  <si>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</si>
  <si>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</si>
  <si>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</si>
  <si>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</si>
  <si>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</si>
  <si>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</si>
  <si>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</si>
  <si>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</si>
  <si>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</si>
  <si>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</si>
  <si>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</si>
  <si>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</si>
  <si>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</si>
  <si>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</si>
  <si>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</si>
  <si>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</si>
  <si>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</si>
  <si>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</si>
  <si>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</si>
  <si>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</si>
  <si>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</si>
  <si>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</si>
  <si>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</si>
  <si>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</si>
  <si>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</si>
  <si>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</si>
  <si>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</si>
  <si>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</si>
  <si>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</si>
  <si>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</si>
  <si>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</si>
  <si>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</si>
  <si>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</si>
  <si>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</si>
  <si>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</si>
  <si>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</si>
  <si>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</si>
  <si>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</si>
  <si>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</si>
  <si>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</si>
  <si>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</si>
  <si>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</si>
  <si>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</si>
  <si>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</si>
  <si>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</si>
  <si>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</si>
  <si>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</si>
  <si>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</si>
  <si>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</si>
  <si>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</si>
  <si>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</si>
  <si>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</si>
  <si>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</si>
  <si>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</si>
  <si>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</si>
  <si>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</si>
  <si>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</si>
  <si>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</si>
  <si>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</si>
  <si>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</si>
  <si>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</si>
  <si>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</si>
  <si>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</si>
  <si>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</si>
  <si>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</si>
  <si>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</si>
  <si>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</si>
  <si>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</si>
  <si>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</si>
  <si>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</si>
  <si>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</si>
  <si>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</si>
  <si>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</si>
  <si>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</si>
  <si>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</si>
  <si>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</si>
  <si>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</si>
  <si>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</si>
  <si>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</si>
  <si>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</si>
  <si>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</si>
  <si>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</si>
  <si>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</si>
  <si>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</si>
  <si>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</si>
  <si>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</si>
  <si>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</si>
  <si>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</si>
  <si>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</si>
  <si>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</si>
  <si>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</si>
  <si>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</si>
  <si>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</si>
  <si>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</si>
  <si>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</si>
  <si>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</si>
  <si>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</si>
  <si>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</si>
  <si>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</si>
  <si>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</si>
  <si>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</si>
  <si>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</si>
  <si>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</si>
  <si>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</si>
  <si>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</si>
  <si>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</si>
  <si>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</si>
  <si>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</si>
  <si>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</si>
  <si>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</si>
  <si>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</si>
  <si>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</si>
  <si>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</si>
  <si>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</si>
  <si>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</si>
  <si>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0490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</si>
  <si>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</si>
  <si>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</si>
  <si>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</si>
  <si>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0117330</t>
  </si>
  <si>
    <t>0443</t>
  </si>
  <si>
    <t>Будівництво інших об"єктів комунальної власності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</si>
  <si>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</si>
  <si>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</si>
  <si>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</si>
  <si>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</si>
  <si>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</si>
  <si>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</si>
  <si>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</si>
  <si>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</si>
  <si>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</si>
  <si>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</si>
  <si>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</si>
  <si>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</si>
  <si>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</si>
  <si>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</si>
  <si>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</si>
  <si>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</si>
  <si>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</si>
  <si>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</si>
  <si>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</si>
  <si>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</si>
  <si>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</si>
  <si>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</si>
  <si>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</si>
  <si>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</si>
  <si>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</si>
  <si>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</si>
  <si>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</si>
  <si>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0617321</t>
  </si>
  <si>
    <t>7321</t>
  </si>
  <si>
    <t>Будівництво-1 освітніх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</si>
  <si>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</si>
  <si>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</si>
  <si>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</si>
  <si>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</si>
  <si>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</si>
  <si>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0613133</t>
  </si>
  <si>
    <t>3133</t>
  </si>
  <si>
    <t>Інші заходи та заклади молодіжної політики</t>
  </si>
  <si>
    <t>Будівництво освітніх установ та закладів</t>
  </si>
  <si>
    <t xml:space="preserve">                             2021 р. №</t>
  </si>
  <si>
    <t>Додаток 3</t>
  </si>
  <si>
    <t>Розподіл</t>
  </si>
  <si>
    <t>видатків бюджету Баштанської міської територіальної громади  на 2022 рік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</si>
</sst>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4" fillId="0" borderId="10" xfId="0" applyNumberFormat="1" applyFont="1" applyBorder="1" applyAlignment="1">
      <alignment vertical="top"/>
    </xf>
    <xf numFmtId="180" fontId="5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4" fillId="34" borderId="10" xfId="0" applyNumberFormat="1" applyFont="1" applyFill="1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8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4" fillId="0" borderId="10" xfId="0" applyNumberFormat="1" applyFont="1" applyBorder="1" applyAlignment="1">
      <alignment vertical="top"/>
    </xf>
    <xf numFmtId="2" fontId="54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9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2" fontId="58" fillId="34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0" fontId="55" fillId="0" borderId="10" xfId="0" applyFont="1" applyBorder="1" applyAlignment="1" quotePrefix="1">
      <alignment horizontal="center" vertical="top" wrapText="1"/>
    </xf>
    <xf numFmtId="4" fontId="55" fillId="0" borderId="10" xfId="0" applyNumberFormat="1" applyFont="1" applyBorder="1" applyAlignment="1" quotePrefix="1">
      <alignment horizontal="center" vertical="top" wrapText="1"/>
    </xf>
    <xf numFmtId="4" fontId="55" fillId="0" borderId="10" xfId="0" applyNumberFormat="1" applyFont="1" applyBorder="1" applyAlignment="1" quotePrefix="1">
      <alignment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view="pageBreakPreview" zoomScale="75" zoomScaleSheetLayoutView="75" workbookViewId="0" topLeftCell="A1">
      <pane ySplit="13" topLeftCell="A83" activePane="bottomLeft" state="frozen"/>
      <selection pane="topLeft" activeCell="B1" sqref="B1"/>
      <selection pane="bottomLeft" activeCell="F92" sqref="F9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8" width="14.375" style="0" bestFit="1" customWidth="1"/>
  </cols>
  <sheetData>
    <row r="1" spans="1:14" ht="12.75">
      <c r="A1" t="s">
        <v>0</v>
      </c>
      <c r="N1" t="s">
        <v>178</v>
      </c>
    </row>
    <row r="2" ht="12.75">
      <c r="N2" t="s">
        <v>27</v>
      </c>
    </row>
    <row r="3" spans="14:15" ht="12.75">
      <c r="N3" s="146" t="s">
        <v>177</v>
      </c>
      <c r="O3" s="146"/>
    </row>
    <row r="5" spans="1:16" ht="12.75">
      <c r="A5" s="138" t="s">
        <v>179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2.75">
      <c r="A6" s="138" t="s">
        <v>180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48">
        <v>14502000000</v>
      </c>
      <c r="C8" s="14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49" t="s">
        <v>87</v>
      </c>
      <c r="C9" s="149"/>
      <c r="P9" s="1" t="s">
        <v>84</v>
      </c>
    </row>
    <row r="10" spans="1:16" ht="12.75">
      <c r="A10" s="140" t="s">
        <v>88</v>
      </c>
      <c r="B10" s="140" t="s">
        <v>89</v>
      </c>
      <c r="C10" s="140" t="s">
        <v>81</v>
      </c>
      <c r="D10" s="141" t="s">
        <v>90</v>
      </c>
      <c r="E10" s="141" t="s">
        <v>1</v>
      </c>
      <c r="F10" s="141"/>
      <c r="G10" s="141"/>
      <c r="H10" s="141"/>
      <c r="I10" s="141"/>
      <c r="J10" s="141" t="s">
        <v>8</v>
      </c>
      <c r="K10" s="141"/>
      <c r="L10" s="141"/>
      <c r="M10" s="141"/>
      <c r="N10" s="141"/>
      <c r="O10" s="141"/>
      <c r="P10" s="142" t="s">
        <v>35</v>
      </c>
    </row>
    <row r="11" spans="1:16" ht="12.75">
      <c r="A11" s="141"/>
      <c r="B11" s="141"/>
      <c r="C11" s="141"/>
      <c r="D11" s="141"/>
      <c r="E11" s="142" t="s">
        <v>82</v>
      </c>
      <c r="F11" s="141" t="s">
        <v>3</v>
      </c>
      <c r="G11" s="141" t="s">
        <v>4</v>
      </c>
      <c r="H11" s="141"/>
      <c r="I11" s="141" t="s">
        <v>7</v>
      </c>
      <c r="J11" s="142" t="s">
        <v>82</v>
      </c>
      <c r="K11" s="143" t="s">
        <v>83</v>
      </c>
      <c r="L11" s="141" t="s">
        <v>3</v>
      </c>
      <c r="M11" s="141" t="s">
        <v>4</v>
      </c>
      <c r="N11" s="141"/>
      <c r="O11" s="141" t="s">
        <v>7</v>
      </c>
      <c r="P11" s="141"/>
    </row>
    <row r="12" spans="1:16" ht="12.75" customHeight="1">
      <c r="A12" s="141"/>
      <c r="B12" s="141"/>
      <c r="C12" s="141"/>
      <c r="D12" s="141"/>
      <c r="E12" s="141"/>
      <c r="F12" s="141"/>
      <c r="G12" s="141" t="s">
        <v>5</v>
      </c>
      <c r="H12" s="141" t="s">
        <v>6</v>
      </c>
      <c r="I12" s="141"/>
      <c r="J12" s="141"/>
      <c r="K12" s="144"/>
      <c r="L12" s="141"/>
      <c r="M12" s="141" t="s">
        <v>5</v>
      </c>
      <c r="N12" s="141" t="s">
        <v>6</v>
      </c>
      <c r="O12" s="141"/>
      <c r="P12" s="141"/>
    </row>
    <row r="13" spans="1:16" ht="58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5"/>
      <c r="L13" s="141"/>
      <c r="M13" s="141"/>
      <c r="N13" s="141"/>
      <c r="O13" s="141"/>
      <c r="P13" s="14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2">F17+I17</f>
        <v>24201405</v>
      </c>
      <c r="F17" s="89">
        <v>24201405</v>
      </c>
      <c r="G17" s="89">
        <v>17757895</v>
      </c>
      <c r="H17" s="89">
        <v>1235070</v>
      </c>
      <c r="I17" s="89">
        <v>0</v>
      </c>
      <c r="J17" s="76">
        <f>L17+O17</f>
        <v>0</v>
      </c>
      <c r="K17" s="88">
        <f>145473+30000-12273-163200</f>
        <v>0</v>
      </c>
      <c r="L17" s="89"/>
      <c r="M17" s="89">
        <v>0</v>
      </c>
      <c r="N17" s="89">
        <v>0</v>
      </c>
      <c r="O17" s="89"/>
      <c r="P17" s="76">
        <f aca="true" t="shared" si="1" ref="P17:P22">E17+J17</f>
        <v>24201405</v>
      </c>
    </row>
    <row r="18" spans="1:16" s="54" customFormat="1" ht="64.5" customHeight="1">
      <c r="A18" s="35" t="s">
        <v>117</v>
      </c>
      <c r="B18" s="35" t="s">
        <v>44</v>
      </c>
      <c r="C18" s="36" t="s">
        <v>12</v>
      </c>
      <c r="D18" s="87" t="s">
        <v>138</v>
      </c>
      <c r="E18" s="76">
        <f t="shared" si="0"/>
        <v>525207</v>
      </c>
      <c r="F18" s="89">
        <v>525207</v>
      </c>
      <c r="G18" s="89">
        <v>396891</v>
      </c>
      <c r="H18" s="89">
        <v>16000</v>
      </c>
      <c r="I18" s="89"/>
      <c r="J18" s="76"/>
      <c r="K18" s="88"/>
      <c r="L18" s="98"/>
      <c r="M18" s="89"/>
      <c r="N18" s="89"/>
      <c r="O18" s="89"/>
      <c r="P18" s="76">
        <f t="shared" si="1"/>
        <v>525207</v>
      </c>
    </row>
    <row r="19" spans="1:16" s="54" customFormat="1" ht="42.75" customHeight="1">
      <c r="A19" s="35" t="s">
        <v>115</v>
      </c>
      <c r="B19" s="35" t="s">
        <v>23</v>
      </c>
      <c r="C19" s="36" t="s">
        <v>22</v>
      </c>
      <c r="D19" s="87" t="s">
        <v>116</v>
      </c>
      <c r="E19" s="76">
        <f t="shared" si="0"/>
        <v>582100</v>
      </c>
      <c r="F19" s="89">
        <v>582100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582100</v>
      </c>
    </row>
    <row r="20" spans="1:16" s="54" customFormat="1" ht="48.75" customHeight="1">
      <c r="A20" s="35" t="s">
        <v>133</v>
      </c>
      <c r="B20" s="35">
        <v>1160</v>
      </c>
      <c r="C20" s="36" t="s">
        <v>15</v>
      </c>
      <c r="D20" s="87" t="s">
        <v>134</v>
      </c>
      <c r="E20" s="76">
        <f t="shared" si="0"/>
        <v>1131075</v>
      </c>
      <c r="F20" s="89">
        <v>1131075</v>
      </c>
      <c r="G20" s="89">
        <v>890848</v>
      </c>
      <c r="H20" s="89">
        <v>11000</v>
      </c>
      <c r="I20" s="89"/>
      <c r="J20" s="76">
        <f>L20+O20</f>
        <v>0</v>
      </c>
      <c r="K20" s="88"/>
      <c r="L20" s="98"/>
      <c r="M20" s="89"/>
      <c r="N20" s="89"/>
      <c r="O20" s="89"/>
      <c r="P20" s="76">
        <f t="shared" si="1"/>
        <v>1131075</v>
      </c>
    </row>
    <row r="21" spans="1:16" s="54" customFormat="1" ht="42" customHeight="1">
      <c r="A21" s="35" t="s">
        <v>126</v>
      </c>
      <c r="B21" s="35">
        <v>2010</v>
      </c>
      <c r="C21" s="85" t="s">
        <v>95</v>
      </c>
      <c r="D21" s="87" t="s">
        <v>96</v>
      </c>
      <c r="E21" s="76">
        <f t="shared" si="0"/>
        <v>5083935</v>
      </c>
      <c r="F21" s="89">
        <f>4947200+136735</f>
        <v>5083935</v>
      </c>
      <c r="G21" s="89"/>
      <c r="H21" s="89"/>
      <c r="I21" s="89"/>
      <c r="J21" s="76">
        <f>L21+O21</f>
        <v>0</v>
      </c>
      <c r="K21" s="88"/>
      <c r="L21" s="98"/>
      <c r="M21" s="89"/>
      <c r="N21" s="89"/>
      <c r="O21" s="89"/>
      <c r="P21" s="76">
        <f t="shared" si="1"/>
        <v>5083935</v>
      </c>
    </row>
    <row r="22" spans="1:16" s="54" customFormat="1" ht="51.75" customHeight="1">
      <c r="A22" s="35" t="s">
        <v>97</v>
      </c>
      <c r="B22" s="35">
        <v>2111</v>
      </c>
      <c r="C22" s="85" t="s">
        <v>98</v>
      </c>
      <c r="D22" s="86" t="s">
        <v>130</v>
      </c>
      <c r="E22" s="76">
        <f t="shared" si="0"/>
        <v>3217620</v>
      </c>
      <c r="F22" s="89">
        <v>3217620</v>
      </c>
      <c r="G22" s="89"/>
      <c r="H22" s="89"/>
      <c r="I22" s="89"/>
      <c r="J22" s="76">
        <f>L22+O22</f>
        <v>0</v>
      </c>
      <c r="K22" s="88"/>
      <c r="L22" s="89"/>
      <c r="M22" s="89"/>
      <c r="N22" s="89"/>
      <c r="O22" s="89"/>
      <c r="P22" s="76">
        <f t="shared" si="1"/>
        <v>3217620</v>
      </c>
    </row>
    <row r="23" spans="1:16" s="54" customFormat="1" ht="36.75" customHeight="1">
      <c r="A23" s="35" t="s">
        <v>30</v>
      </c>
      <c r="B23" s="35"/>
      <c r="C23" s="36"/>
      <c r="D23" s="38" t="s">
        <v>31</v>
      </c>
      <c r="E23" s="76">
        <f aca="true" t="shared" si="2" ref="E23:E32">F23+I23</f>
        <v>8643085</v>
      </c>
      <c r="F23" s="89">
        <f>F33+F35+F37+F24+F25+F26+F27+F28+F29+F31+F32+F30</f>
        <v>8643085</v>
      </c>
      <c r="G23" s="89">
        <f>G33+G35+G37+G24+G25+G26+G27+G28+G29+G31+G32+G30</f>
        <v>5175565</v>
      </c>
      <c r="H23" s="89">
        <f>H33+H35+H37+H24+H25+H26+H27+H28+H29+H31+H32+H30</f>
        <v>496431</v>
      </c>
      <c r="I23" s="89">
        <f>I33+I35+I37+I24+I25+I26+I27+I28+I29+I31+I32+I30</f>
        <v>0</v>
      </c>
      <c r="J23" s="76">
        <f>L23+O23</f>
        <v>408070</v>
      </c>
      <c r="K23" s="89">
        <f>K33+K35+K37+K24+K25+K26+K27+K28+K29+K31+K32</f>
        <v>0</v>
      </c>
      <c r="L23" s="89">
        <f>L33+L35+L37+L24+L25+L26+L27+L28+L29+L31+L32</f>
        <v>408070</v>
      </c>
      <c r="M23" s="89">
        <f>M33+M35+M37+M24+M25+M26+M27+M28+M29+M31+M32</f>
        <v>59400</v>
      </c>
      <c r="N23" s="89">
        <f>N33+N35+N37+N24+N25+N26+N27+N28+N29+N31+N32</f>
        <v>0</v>
      </c>
      <c r="O23" s="89">
        <f>O33+O35+O37+O24+O25+O26+O27+O28+O29+O31+O32</f>
        <v>0</v>
      </c>
      <c r="P23" s="76">
        <f aca="true" t="shared" si="3" ref="P23:P32">E23+J23</f>
        <v>9051155</v>
      </c>
    </row>
    <row r="24" spans="1:16" s="54" customFormat="1" ht="36.75" customHeight="1">
      <c r="A24" s="27" t="s">
        <v>106</v>
      </c>
      <c r="B24" s="107">
        <v>3032</v>
      </c>
      <c r="C24" s="111">
        <v>1070</v>
      </c>
      <c r="D24" s="108" t="s">
        <v>107</v>
      </c>
      <c r="E24" s="76">
        <f t="shared" si="2"/>
        <v>30000</v>
      </c>
      <c r="F24" s="89">
        <f>65000-35000</f>
        <v>30000</v>
      </c>
      <c r="G24" s="89"/>
      <c r="H24" s="89"/>
      <c r="I24" s="89"/>
      <c r="J24" s="76"/>
      <c r="K24" s="89"/>
      <c r="L24" s="89"/>
      <c r="M24" s="89"/>
      <c r="N24" s="89"/>
      <c r="O24" s="89"/>
      <c r="P24" s="76">
        <f t="shared" si="3"/>
        <v>30000</v>
      </c>
    </row>
    <row r="25" spans="1:16" s="54" customFormat="1" ht="48" customHeight="1">
      <c r="A25" s="27" t="s">
        <v>105</v>
      </c>
      <c r="B25" s="107">
        <v>3033</v>
      </c>
      <c r="C25" s="111">
        <v>1070</v>
      </c>
      <c r="D25" s="108" t="s">
        <v>108</v>
      </c>
      <c r="E25" s="76">
        <f t="shared" si="2"/>
        <v>10000</v>
      </c>
      <c r="F25" s="89">
        <v>10000</v>
      </c>
      <c r="G25" s="89"/>
      <c r="H25" s="89"/>
      <c r="I25" s="89"/>
      <c r="J25" s="76"/>
      <c r="K25" s="89"/>
      <c r="L25" s="89"/>
      <c r="M25" s="89"/>
      <c r="N25" s="89"/>
      <c r="O25" s="89"/>
      <c r="P25" s="76">
        <f t="shared" si="3"/>
        <v>10000</v>
      </c>
    </row>
    <row r="26" spans="1:16" s="54" customFormat="1" ht="52.5" customHeight="1">
      <c r="A26" s="27" t="s">
        <v>109</v>
      </c>
      <c r="B26" s="107">
        <v>3035</v>
      </c>
      <c r="C26" s="111">
        <v>1070</v>
      </c>
      <c r="D26" s="108" t="s">
        <v>110</v>
      </c>
      <c r="E26" s="76">
        <f t="shared" si="2"/>
        <v>30000</v>
      </c>
      <c r="F26" s="89">
        <f>45000-15000</f>
        <v>30000</v>
      </c>
      <c r="G26" s="89"/>
      <c r="H26" s="89"/>
      <c r="I26" s="89"/>
      <c r="J26" s="76"/>
      <c r="K26" s="89"/>
      <c r="L26" s="89"/>
      <c r="M26" s="89"/>
      <c r="N26" s="89"/>
      <c r="O26" s="89"/>
      <c r="P26" s="76">
        <f t="shared" si="3"/>
        <v>30000</v>
      </c>
    </row>
    <row r="27" spans="1:16" s="54" customFormat="1" ht="46.5" customHeight="1">
      <c r="A27" s="27" t="s">
        <v>99</v>
      </c>
      <c r="B27" s="107">
        <v>3050</v>
      </c>
      <c r="C27" s="28" t="s">
        <v>100</v>
      </c>
      <c r="D27" s="108" t="s">
        <v>101</v>
      </c>
      <c r="E27" s="76">
        <f t="shared" si="2"/>
        <v>104900</v>
      </c>
      <c r="F27" s="89">
        <v>104900</v>
      </c>
      <c r="G27" s="89"/>
      <c r="H27" s="89"/>
      <c r="I27" s="89"/>
      <c r="J27" s="76"/>
      <c r="K27" s="89"/>
      <c r="L27" s="89"/>
      <c r="M27" s="89"/>
      <c r="N27" s="89"/>
      <c r="O27" s="89"/>
      <c r="P27" s="76">
        <f t="shared" si="3"/>
        <v>104900</v>
      </c>
    </row>
    <row r="28" spans="1:16" s="54" customFormat="1" ht="46.5" customHeight="1">
      <c r="A28" s="27" t="s">
        <v>102</v>
      </c>
      <c r="B28" s="107">
        <v>3090</v>
      </c>
      <c r="C28" s="109">
        <v>1030</v>
      </c>
      <c r="D28" s="108" t="s">
        <v>103</v>
      </c>
      <c r="E28" s="76">
        <f t="shared" si="2"/>
        <v>7740</v>
      </c>
      <c r="F28" s="89">
        <v>7740</v>
      </c>
      <c r="G28" s="89"/>
      <c r="H28" s="89"/>
      <c r="I28" s="89"/>
      <c r="J28" s="76"/>
      <c r="K28" s="89"/>
      <c r="L28" s="89"/>
      <c r="M28" s="89"/>
      <c r="N28" s="89"/>
      <c r="O28" s="89"/>
      <c r="P28" s="76">
        <f t="shared" si="3"/>
        <v>7740</v>
      </c>
    </row>
    <row r="29" spans="1:16" s="54" customFormat="1" ht="67.5" customHeight="1">
      <c r="A29" s="27" t="s">
        <v>113</v>
      </c>
      <c r="B29" s="107">
        <v>3104</v>
      </c>
      <c r="C29" s="109">
        <v>1020</v>
      </c>
      <c r="D29" s="108" t="s">
        <v>114</v>
      </c>
      <c r="E29" s="76">
        <f t="shared" si="2"/>
        <v>7548920</v>
      </c>
      <c r="F29" s="89">
        <f>7549320-400</f>
        <v>7548920</v>
      </c>
      <c r="G29" s="89">
        <v>5175565</v>
      </c>
      <c r="H29" s="89">
        <v>496431</v>
      </c>
      <c r="I29" s="89"/>
      <c r="J29" s="76">
        <f>L29+O29</f>
        <v>408070</v>
      </c>
      <c r="K29" s="89"/>
      <c r="L29" s="89">
        <f>92470+315600</f>
        <v>408070</v>
      </c>
      <c r="M29" s="89">
        <v>59400</v>
      </c>
      <c r="N29" s="89"/>
      <c r="O29" s="89"/>
      <c r="P29" s="76">
        <f t="shared" si="3"/>
        <v>7956990</v>
      </c>
    </row>
    <row r="30" spans="1:16" s="54" customFormat="1" ht="79.5" customHeight="1">
      <c r="A30" s="134" t="s">
        <v>161</v>
      </c>
      <c r="B30" s="134" t="s">
        <v>162</v>
      </c>
      <c r="C30" s="135" t="s">
        <v>163</v>
      </c>
      <c r="D30" s="136" t="s">
        <v>164</v>
      </c>
      <c r="E30" s="76">
        <f t="shared" si="2"/>
        <v>35385</v>
      </c>
      <c r="F30" s="98">
        <v>35385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35385</v>
      </c>
    </row>
    <row r="31" spans="1:16" s="54" customFormat="1" ht="102" customHeight="1">
      <c r="A31" s="27" t="s">
        <v>111</v>
      </c>
      <c r="B31" s="107">
        <v>3160</v>
      </c>
      <c r="C31" s="109">
        <v>1010</v>
      </c>
      <c r="D31" s="108" t="s">
        <v>112</v>
      </c>
      <c r="E31" s="76">
        <f t="shared" si="2"/>
        <v>100000</v>
      </c>
      <c r="F31" s="89">
        <v>100000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100000</v>
      </c>
    </row>
    <row r="32" spans="1:16" s="54" customFormat="1" ht="63" customHeight="1">
      <c r="A32" s="110" t="s">
        <v>104</v>
      </c>
      <c r="B32" s="107">
        <v>3171</v>
      </c>
      <c r="C32" s="109">
        <v>1010</v>
      </c>
      <c r="D32" s="108" t="s">
        <v>125</v>
      </c>
      <c r="E32" s="76">
        <f t="shared" si="2"/>
        <v>14020</v>
      </c>
      <c r="F32" s="89">
        <v>14020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14020</v>
      </c>
    </row>
    <row r="33" spans="1:16" s="54" customFormat="1" ht="87.75" customHeight="1">
      <c r="A33" s="27" t="s">
        <v>49</v>
      </c>
      <c r="B33" s="27">
        <v>3180</v>
      </c>
      <c r="C33" s="28" t="s">
        <v>39</v>
      </c>
      <c r="D33" s="31" t="s">
        <v>48</v>
      </c>
      <c r="E33" s="76">
        <f>F33+I33</f>
        <v>35000</v>
      </c>
      <c r="F33" s="89">
        <f>45000-10000</f>
        <v>35000</v>
      </c>
      <c r="G33" s="89"/>
      <c r="H33" s="89"/>
      <c r="I33" s="89"/>
      <c r="J33" s="76"/>
      <c r="K33" s="88"/>
      <c r="L33" s="89"/>
      <c r="M33" s="89"/>
      <c r="N33" s="89"/>
      <c r="O33" s="89"/>
      <c r="P33" s="76">
        <f>E33+J33</f>
        <v>35000</v>
      </c>
    </row>
    <row r="34" spans="1:16" s="54" customFormat="1" ht="17.25" customHeight="1">
      <c r="A34" s="27"/>
      <c r="B34" s="29"/>
      <c r="C34" s="30"/>
      <c r="D34" s="40"/>
      <c r="E34" s="76"/>
      <c r="F34" s="89"/>
      <c r="G34" s="89"/>
      <c r="H34" s="89"/>
      <c r="I34" s="89"/>
      <c r="J34" s="76"/>
      <c r="K34" s="88"/>
      <c r="L34" s="89"/>
      <c r="M34" s="89"/>
      <c r="N34" s="89"/>
      <c r="O34" s="89"/>
      <c r="P34" s="76"/>
    </row>
    <row r="35" spans="1:16" s="54" customFormat="1" ht="25.5">
      <c r="A35" s="24" t="s">
        <v>79</v>
      </c>
      <c r="B35" s="24" t="s">
        <v>80</v>
      </c>
      <c r="C35" s="17" t="s">
        <v>16</v>
      </c>
      <c r="D35" s="25" t="s">
        <v>36</v>
      </c>
      <c r="E35" s="76">
        <f>I35+F35</f>
        <v>341170</v>
      </c>
      <c r="F35" s="89">
        <f>165650+175520</f>
        <v>341170</v>
      </c>
      <c r="G35" s="89"/>
      <c r="H35" s="89"/>
      <c r="I35" s="89"/>
      <c r="J35" s="76"/>
      <c r="K35" s="88"/>
      <c r="L35" s="89"/>
      <c r="M35" s="89"/>
      <c r="N35" s="89"/>
      <c r="O35" s="89"/>
      <c r="P35" s="76">
        <f aca="true" t="shared" si="4" ref="P35:P47">E35+J35</f>
        <v>341170</v>
      </c>
    </row>
    <row r="36" spans="1:16" s="54" customFormat="1" ht="12.75" customHeight="1">
      <c r="A36" s="35"/>
      <c r="B36" s="35"/>
      <c r="C36" s="36"/>
      <c r="D36" s="39"/>
      <c r="E36" s="76"/>
      <c r="F36" s="89"/>
      <c r="G36" s="89"/>
      <c r="H36" s="89"/>
      <c r="I36" s="89"/>
      <c r="J36" s="76"/>
      <c r="K36" s="88"/>
      <c r="L36" s="89"/>
      <c r="M36" s="89"/>
      <c r="N36" s="89"/>
      <c r="O36" s="89"/>
      <c r="P36" s="76"/>
    </row>
    <row r="37" spans="1:16" s="54" customFormat="1" ht="33.75" customHeight="1">
      <c r="A37" s="35" t="s">
        <v>74</v>
      </c>
      <c r="B37" s="35">
        <v>3242</v>
      </c>
      <c r="C37" s="36" t="s">
        <v>17</v>
      </c>
      <c r="D37" s="38" t="s">
        <v>73</v>
      </c>
      <c r="E37" s="76">
        <f>F37+I37</f>
        <v>385950</v>
      </c>
      <c r="F37" s="89">
        <f>370000+15950</f>
        <v>385950</v>
      </c>
      <c r="G37" s="89">
        <v>0</v>
      </c>
      <c r="H37" s="89">
        <v>0</v>
      </c>
      <c r="I37" s="89">
        <v>0</v>
      </c>
      <c r="J37" s="76">
        <v>0</v>
      </c>
      <c r="K37" s="88"/>
      <c r="L37" s="89">
        <v>0</v>
      </c>
      <c r="M37" s="89">
        <v>0</v>
      </c>
      <c r="N37" s="89">
        <v>0</v>
      </c>
      <c r="O37" s="89">
        <v>0</v>
      </c>
      <c r="P37" s="76">
        <f t="shared" si="4"/>
        <v>385950</v>
      </c>
    </row>
    <row r="38" spans="1:16" s="54" customFormat="1" ht="12.75" customHeight="1">
      <c r="A38" s="35"/>
      <c r="B38" s="35"/>
      <c r="C38" s="36"/>
      <c r="D38" s="38"/>
      <c r="E38" s="76"/>
      <c r="F38" s="89"/>
      <c r="G38" s="89"/>
      <c r="H38" s="89"/>
      <c r="I38" s="89"/>
      <c r="J38" s="76"/>
      <c r="K38" s="88"/>
      <c r="L38" s="89"/>
      <c r="M38" s="89"/>
      <c r="N38" s="89"/>
      <c r="O38" s="89"/>
      <c r="P38" s="76"/>
    </row>
    <row r="39" spans="1:16" s="54" customFormat="1" ht="2.25" customHeight="1">
      <c r="A39" s="35"/>
      <c r="B39" s="35"/>
      <c r="C39" s="36"/>
      <c r="D39" s="39"/>
      <c r="E39" s="76"/>
      <c r="F39" s="89"/>
      <c r="G39" s="89"/>
      <c r="H39" s="89"/>
      <c r="I39" s="89"/>
      <c r="J39" s="76"/>
      <c r="K39" s="88"/>
      <c r="L39" s="89"/>
      <c r="M39" s="89"/>
      <c r="N39" s="89"/>
      <c r="O39" s="89"/>
      <c r="P39" s="76"/>
    </row>
    <row r="40" spans="1:16" s="54" customFormat="1" ht="22.5" customHeight="1">
      <c r="A40" s="35" t="s">
        <v>75</v>
      </c>
      <c r="B40" s="35">
        <v>4082</v>
      </c>
      <c r="C40" s="67" t="s">
        <v>19</v>
      </c>
      <c r="D40" s="38" t="s">
        <v>76</v>
      </c>
      <c r="E40" s="76">
        <f>F40</f>
        <v>30000</v>
      </c>
      <c r="F40" s="89">
        <v>30000</v>
      </c>
      <c r="G40" s="89"/>
      <c r="H40" s="89"/>
      <c r="I40" s="89"/>
      <c r="J40" s="76"/>
      <c r="K40" s="88"/>
      <c r="L40" s="89"/>
      <c r="M40" s="89"/>
      <c r="N40" s="89"/>
      <c r="O40" s="89"/>
      <c r="P40" s="76">
        <f>E40+J40</f>
        <v>30000</v>
      </c>
    </row>
    <row r="41" spans="1:16" s="54" customFormat="1" ht="36.75" customHeight="1">
      <c r="A41" s="35" t="s">
        <v>85</v>
      </c>
      <c r="B41" s="35">
        <v>6013</v>
      </c>
      <c r="C41" s="36" t="s">
        <v>21</v>
      </c>
      <c r="D41" s="38" t="s">
        <v>86</v>
      </c>
      <c r="E41" s="76">
        <f>F41</f>
        <v>291100</v>
      </c>
      <c r="F41" s="89">
        <v>291100</v>
      </c>
      <c r="G41" s="89"/>
      <c r="H41" s="89"/>
      <c r="I41" s="89"/>
      <c r="J41" s="76">
        <f>L41+O41</f>
        <v>0</v>
      </c>
      <c r="K41" s="88"/>
      <c r="L41" s="88"/>
      <c r="M41" s="88"/>
      <c r="N41" s="88"/>
      <c r="O41" s="88"/>
      <c r="P41" s="76">
        <f>E41+J41</f>
        <v>291100</v>
      </c>
    </row>
    <row r="42" spans="1:16" s="54" customFormat="1" ht="32.25" customHeight="1">
      <c r="A42" s="35" t="s">
        <v>50</v>
      </c>
      <c r="B42" s="35" t="s">
        <v>51</v>
      </c>
      <c r="C42" s="36" t="s">
        <v>21</v>
      </c>
      <c r="D42" s="38" t="s">
        <v>52</v>
      </c>
      <c r="E42" s="76">
        <f>F42+I42</f>
        <v>12595688</v>
      </c>
      <c r="F42" s="89">
        <v>12595688</v>
      </c>
      <c r="G42" s="89">
        <v>176200</v>
      </c>
      <c r="H42" s="89">
        <v>2190389</v>
      </c>
      <c r="I42" s="89">
        <v>0</v>
      </c>
      <c r="J42" s="76">
        <f>L42+O42</f>
        <v>0</v>
      </c>
      <c r="K42" s="88"/>
      <c r="L42" s="89"/>
      <c r="M42" s="89"/>
      <c r="N42" s="89"/>
      <c r="O42" s="89"/>
      <c r="P42" s="76">
        <f t="shared" si="4"/>
        <v>12595688</v>
      </c>
    </row>
    <row r="43" spans="1:16" s="54" customFormat="1" ht="34.5" customHeight="1">
      <c r="A43" s="35" t="s">
        <v>56</v>
      </c>
      <c r="B43" s="35" t="s">
        <v>57</v>
      </c>
      <c r="C43" s="36" t="s">
        <v>58</v>
      </c>
      <c r="D43" s="38" t="s">
        <v>59</v>
      </c>
      <c r="E43" s="76">
        <f>F43+I43</f>
        <v>20000</v>
      </c>
      <c r="F43" s="89">
        <v>20000</v>
      </c>
      <c r="G43" s="98"/>
      <c r="H43" s="98"/>
      <c r="I43" s="98"/>
      <c r="J43" s="76">
        <f>L43+O43</f>
        <v>0</v>
      </c>
      <c r="K43" s="129"/>
      <c r="L43" s="98"/>
      <c r="M43" s="98"/>
      <c r="N43" s="98"/>
      <c r="O43" s="98"/>
      <c r="P43" s="76">
        <f t="shared" si="4"/>
        <v>20000</v>
      </c>
    </row>
    <row r="44" spans="1:16" s="54" customFormat="1" ht="30.75" customHeight="1">
      <c r="A44" s="35" t="s">
        <v>135</v>
      </c>
      <c r="B44" s="35">
        <v>7330</v>
      </c>
      <c r="C44" s="63" t="s">
        <v>136</v>
      </c>
      <c r="D44" s="38" t="s">
        <v>137</v>
      </c>
      <c r="E44" s="76"/>
      <c r="F44" s="89"/>
      <c r="G44" s="98"/>
      <c r="H44" s="98"/>
      <c r="I44" s="98"/>
      <c r="J44" s="99">
        <f>L44+O44</f>
        <v>0</v>
      </c>
      <c r="K44" s="88"/>
      <c r="L44" s="89"/>
      <c r="M44" s="89"/>
      <c r="N44" s="89"/>
      <c r="O44" s="89"/>
      <c r="P44" s="76">
        <f t="shared" si="4"/>
        <v>0</v>
      </c>
    </row>
    <row r="45" spans="1:16" s="54" customFormat="1" ht="36.75" customHeight="1">
      <c r="A45" s="121" t="s">
        <v>171</v>
      </c>
      <c r="B45" s="130">
        <v>7370</v>
      </c>
      <c r="C45" s="122" t="s">
        <v>131</v>
      </c>
      <c r="D45" s="123" t="s">
        <v>172</v>
      </c>
      <c r="E45" s="76">
        <f>F45+I45</f>
        <v>700000</v>
      </c>
      <c r="F45" s="89">
        <v>700000</v>
      </c>
      <c r="G45" s="98"/>
      <c r="H45" s="98"/>
      <c r="I45" s="98"/>
      <c r="J45" s="76">
        <f>L45+O45</f>
        <v>0</v>
      </c>
      <c r="K45" s="88"/>
      <c r="L45" s="89"/>
      <c r="M45" s="89"/>
      <c r="N45" s="89"/>
      <c r="O45" s="89"/>
      <c r="P45" s="76">
        <f t="shared" si="4"/>
        <v>700000</v>
      </c>
    </row>
    <row r="46" spans="1:16" s="54" customFormat="1" ht="25.5">
      <c r="A46" s="35" t="s">
        <v>53</v>
      </c>
      <c r="B46" s="58">
        <v>8230</v>
      </c>
      <c r="C46" s="65" t="s">
        <v>54</v>
      </c>
      <c r="D46" s="84" t="s">
        <v>55</v>
      </c>
      <c r="E46" s="76">
        <f>F46+I46</f>
        <v>1248074</v>
      </c>
      <c r="F46" s="89">
        <v>1248074</v>
      </c>
      <c r="G46" s="89">
        <v>929815</v>
      </c>
      <c r="H46" s="89"/>
      <c r="I46" s="89"/>
      <c r="J46" s="76"/>
      <c r="K46" s="88"/>
      <c r="L46" s="89"/>
      <c r="M46" s="89"/>
      <c r="N46" s="89"/>
      <c r="O46" s="89"/>
      <c r="P46" s="76">
        <f t="shared" si="4"/>
        <v>1248074</v>
      </c>
    </row>
    <row r="47" spans="1:16" s="54" customFormat="1" ht="39.75" customHeight="1">
      <c r="A47" s="35" t="s">
        <v>60</v>
      </c>
      <c r="B47" s="58">
        <v>8340</v>
      </c>
      <c r="C47" s="65" t="s">
        <v>24</v>
      </c>
      <c r="D47" s="64" t="s">
        <v>61</v>
      </c>
      <c r="E47" s="76"/>
      <c r="F47" s="89"/>
      <c r="G47" s="89"/>
      <c r="H47" s="89"/>
      <c r="I47" s="89"/>
      <c r="J47" s="99">
        <f>L47+O47</f>
        <v>105000</v>
      </c>
      <c r="K47" s="100"/>
      <c r="L47" s="89">
        <v>105000</v>
      </c>
      <c r="M47" s="89"/>
      <c r="N47" s="89"/>
      <c r="O47" s="89"/>
      <c r="P47" s="76">
        <f t="shared" si="4"/>
        <v>105000</v>
      </c>
    </row>
    <row r="48" spans="1:16" s="54" customFormat="1" ht="12.75">
      <c r="A48" s="41"/>
      <c r="B48" s="42" t="s">
        <v>25</v>
      </c>
      <c r="C48" s="43"/>
      <c r="D48" s="37" t="s">
        <v>35</v>
      </c>
      <c r="E48" s="76">
        <f>F48+I48</f>
        <v>58269289</v>
      </c>
      <c r="F48" s="76">
        <f>F17+F23+F40+F41+F42+F43+F46+F47+F22+F21+F19+F18+F20+F45</f>
        <v>58269289</v>
      </c>
      <c r="G48" s="76">
        <f>G17+G23+G40+G41+G42+G43+G46+G47+G22+G21+G19+G18+G20+G45</f>
        <v>25327214</v>
      </c>
      <c r="H48" s="76">
        <f>H17+H23+H40+H41+H42+H43+H46+H47+H22+H21+H19+H18+H20+H45</f>
        <v>3948890</v>
      </c>
      <c r="I48" s="76">
        <f>I17+I23+I40+I41+I42+I43+I46+I47+I22+I21+I19+I18+I20+I45</f>
        <v>0</v>
      </c>
      <c r="J48" s="76">
        <f>L48+O48</f>
        <v>513070</v>
      </c>
      <c r="K48" s="76">
        <f>K17+K23+K40+K41+K42+K43+K46+K47+K22+K21+K19+K18+K44+K20+K45+K4</f>
        <v>0</v>
      </c>
      <c r="L48" s="76">
        <f>L17+L23+L40+L41+L42+L43+L46+L47+L22+L21+L19+L18+L44+L20+L45+L4</f>
        <v>513070</v>
      </c>
      <c r="M48" s="76">
        <f>M17+M23+M40+M41+M42+M43+M46+M47+M22+M21+M19+M18+M44+M20+M45+M4</f>
        <v>59400</v>
      </c>
      <c r="N48" s="76">
        <f>N17+N23+N40+N41+N42+N43+N46+N47+N22+N21+N19+N18+N44+N20+N45+N4</f>
        <v>0</v>
      </c>
      <c r="O48" s="76">
        <f>O17+O23+O40+O41+O42+O43+O46+O47+O22+O21+O19+O18+O44+O20+O45+O4</f>
        <v>0</v>
      </c>
      <c r="P48" s="76">
        <f>E48+J48</f>
        <v>58782359</v>
      </c>
    </row>
    <row r="49" spans="1:17" ht="39.75" customHeight="1">
      <c r="A49" s="14" t="s">
        <v>62</v>
      </c>
      <c r="B49" s="14"/>
      <c r="C49" s="15"/>
      <c r="D49" s="16" t="s">
        <v>33</v>
      </c>
      <c r="E49" s="52"/>
      <c r="F49" s="52"/>
      <c r="G49" s="52"/>
      <c r="H49" s="52"/>
      <c r="I49" s="52"/>
      <c r="J49" s="52"/>
      <c r="K49" s="71"/>
      <c r="L49" s="52"/>
      <c r="M49" s="52"/>
      <c r="N49" s="52"/>
      <c r="O49" s="52"/>
      <c r="P49" s="53"/>
      <c r="Q49" s="137">
        <f>F48+F72+F84+F89+E88</f>
        <v>219896655</v>
      </c>
    </row>
    <row r="50" spans="1:16" ht="38.25">
      <c r="A50" s="14" t="s">
        <v>63</v>
      </c>
      <c r="B50" s="14"/>
      <c r="C50" s="15"/>
      <c r="D50" s="16" t="s">
        <v>33</v>
      </c>
      <c r="E50" s="52"/>
      <c r="F50" s="52"/>
      <c r="G50" s="52"/>
      <c r="H50" s="52"/>
      <c r="I50" s="52"/>
      <c r="J50" s="52"/>
      <c r="K50" s="71"/>
      <c r="L50" s="52"/>
      <c r="M50" s="52"/>
      <c r="N50" s="52"/>
      <c r="O50" s="52"/>
      <c r="P50" s="53"/>
    </row>
    <row r="51" spans="1:16" s="54" customFormat="1" ht="53.25" customHeight="1">
      <c r="A51" s="14" t="s">
        <v>64</v>
      </c>
      <c r="B51" s="24" t="s">
        <v>44</v>
      </c>
      <c r="C51" s="15" t="s">
        <v>12</v>
      </c>
      <c r="D51" s="50" t="s">
        <v>139</v>
      </c>
      <c r="E51" s="96">
        <f>F51+I51</f>
        <v>1183945</v>
      </c>
      <c r="F51" s="96">
        <v>1183945</v>
      </c>
      <c r="G51" s="96">
        <v>918045</v>
      </c>
      <c r="H51" s="96">
        <v>0</v>
      </c>
      <c r="I51" s="96"/>
      <c r="J51" s="96">
        <f>L51+O51</f>
        <v>0</v>
      </c>
      <c r="K51" s="101"/>
      <c r="L51" s="96"/>
      <c r="M51" s="96"/>
      <c r="N51" s="96"/>
      <c r="O51" s="96"/>
      <c r="P51" s="96">
        <f aca="true" t="shared" si="5" ref="P51:P68">J51+E51</f>
        <v>1183945</v>
      </c>
    </row>
    <row r="52" spans="1:16" s="54" customFormat="1" ht="19.5" customHeight="1">
      <c r="A52" s="14" t="s">
        <v>65</v>
      </c>
      <c r="B52" s="24"/>
      <c r="C52" s="17"/>
      <c r="D52" s="18" t="s">
        <v>29</v>
      </c>
      <c r="E52" s="96">
        <f>F52+I52</f>
        <v>139010275</v>
      </c>
      <c r="F52" s="96">
        <f>F53+F60+F61+F62+F64+F55+F59+F65+F66</f>
        <v>139010275</v>
      </c>
      <c r="G52" s="96">
        <f>G53+G60+G61+G62+G64+G55+G59+G65+G66</f>
        <v>98121452</v>
      </c>
      <c r="H52" s="96">
        <f>H53+H60+H61+H62+H64+H55+H59+H65+H66</f>
        <v>12690356</v>
      </c>
      <c r="I52" s="96">
        <f>I53+I60+I61+I62+I64+I55+I59+I65+I66</f>
        <v>0</v>
      </c>
      <c r="J52" s="96">
        <f>L52+O52</f>
        <v>3442645</v>
      </c>
      <c r="K52" s="96">
        <f>K53+K60+K61+K62+K64+K55+K59+K65+K66</f>
        <v>0</v>
      </c>
      <c r="L52" s="96">
        <f>L53+L60+L61+L62+L64+L55+L59+L65+L66</f>
        <v>3442645</v>
      </c>
      <c r="M52" s="96">
        <f>M53+M60+M61+M62+M64+M55+M59+M65+M66</f>
        <v>0</v>
      </c>
      <c r="N52" s="96">
        <f>N53+N60+N61+N62+N64+N55+N59+N65+N66</f>
        <v>0</v>
      </c>
      <c r="O52" s="96">
        <f>O53+O60+O61+O62+O64+O55+O59+O65+O66</f>
        <v>0</v>
      </c>
      <c r="P52" s="96">
        <f t="shared" si="5"/>
        <v>142452920</v>
      </c>
    </row>
    <row r="53" spans="1:16" s="54" customFormat="1" ht="24.75" customHeight="1">
      <c r="A53" s="14" t="s">
        <v>66</v>
      </c>
      <c r="B53" s="24" t="s">
        <v>14</v>
      </c>
      <c r="C53" s="17" t="s">
        <v>13</v>
      </c>
      <c r="D53" s="19" t="s">
        <v>67</v>
      </c>
      <c r="E53" s="96">
        <f>F53+I53</f>
        <v>29179655</v>
      </c>
      <c r="F53" s="96">
        <f>29331390-151735</f>
        <v>29179655</v>
      </c>
      <c r="G53" s="96">
        <v>19457786</v>
      </c>
      <c r="H53" s="96">
        <v>3109528</v>
      </c>
      <c r="I53" s="96"/>
      <c r="J53" s="96">
        <f>L53+O53</f>
        <v>1390000</v>
      </c>
      <c r="K53" s="101"/>
      <c r="L53" s="96">
        <f>1390000</f>
        <v>1390000</v>
      </c>
      <c r="M53" s="102"/>
      <c r="N53" s="102"/>
      <c r="O53" s="96"/>
      <c r="P53" s="96">
        <f>J53+E53</f>
        <v>30569655</v>
      </c>
    </row>
    <row r="54" spans="1:16" s="54" customFormat="1" ht="36.75" customHeight="1">
      <c r="A54" s="14" t="s">
        <v>156</v>
      </c>
      <c r="B54" s="24" t="s">
        <v>157</v>
      </c>
      <c r="C54" s="17"/>
      <c r="D54" s="19" t="s">
        <v>158</v>
      </c>
      <c r="E54" s="96">
        <f>F54+I54</f>
        <v>30305683</v>
      </c>
      <c r="F54" s="96">
        <f>F55</f>
        <v>30305683</v>
      </c>
      <c r="G54" s="96">
        <f>G55</f>
        <v>15495800</v>
      </c>
      <c r="H54" s="96">
        <f>H55</f>
        <v>8979058</v>
      </c>
      <c r="I54" s="96">
        <f>I55</f>
        <v>0</v>
      </c>
      <c r="J54" s="96">
        <f>L54+O54</f>
        <v>2052645</v>
      </c>
      <c r="K54" s="96">
        <f>K55</f>
        <v>0</v>
      </c>
      <c r="L54" s="96">
        <f>L55</f>
        <v>2052645</v>
      </c>
      <c r="M54" s="96">
        <f>M55</f>
        <v>0</v>
      </c>
      <c r="N54" s="96">
        <f>N55</f>
        <v>0</v>
      </c>
      <c r="O54" s="96">
        <f>O55</f>
        <v>0</v>
      </c>
      <c r="P54" s="96">
        <f>J54+E54</f>
        <v>32358328</v>
      </c>
    </row>
    <row r="55" spans="1:16" s="54" customFormat="1" ht="42.75" customHeight="1">
      <c r="A55" s="14" t="s">
        <v>140</v>
      </c>
      <c r="B55" s="24" t="s">
        <v>141</v>
      </c>
      <c r="C55" s="17" t="s">
        <v>40</v>
      </c>
      <c r="D55" s="19" t="s">
        <v>142</v>
      </c>
      <c r="E55" s="96">
        <f>F55+I55</f>
        <v>30305683</v>
      </c>
      <c r="F55" s="96">
        <f>30290683+15000</f>
        <v>30305683</v>
      </c>
      <c r="G55" s="96">
        <v>15495800</v>
      </c>
      <c r="H55" s="96">
        <v>8979058</v>
      </c>
      <c r="I55" s="96"/>
      <c r="J55" s="96">
        <f>L55+O55</f>
        <v>2052645</v>
      </c>
      <c r="K55" s="101"/>
      <c r="L55" s="96">
        <f>2050000+2645</f>
        <v>2052645</v>
      </c>
      <c r="M55" s="96"/>
      <c r="N55" s="96"/>
      <c r="O55" s="96"/>
      <c r="P55" s="96">
        <f t="shared" si="5"/>
        <v>32358328</v>
      </c>
    </row>
    <row r="56" spans="1:16" s="54" customFormat="1" ht="21" customHeight="1">
      <c r="A56" s="14"/>
      <c r="B56" s="24"/>
      <c r="C56" s="17"/>
      <c r="D56" s="19" t="s">
        <v>41</v>
      </c>
      <c r="E56" s="96"/>
      <c r="F56" s="96"/>
      <c r="G56" s="96"/>
      <c r="H56" s="96"/>
      <c r="I56" s="96"/>
      <c r="J56" s="96"/>
      <c r="K56" s="101"/>
      <c r="L56" s="96"/>
      <c r="M56" s="96"/>
      <c r="N56" s="96"/>
      <c r="O56" s="96"/>
      <c r="P56" s="96"/>
    </row>
    <row r="57" spans="1:16" s="54" customFormat="1" ht="87.75" customHeight="1">
      <c r="A57" s="14"/>
      <c r="B57" s="24"/>
      <c r="C57" s="17"/>
      <c r="D57" s="19" t="s">
        <v>132</v>
      </c>
      <c r="E57" s="96">
        <f>F57+I57</f>
        <v>773400</v>
      </c>
      <c r="F57" s="96">
        <v>773400</v>
      </c>
      <c r="G57" s="96">
        <v>633900</v>
      </c>
      <c r="H57" s="96"/>
      <c r="I57" s="96"/>
      <c r="J57" s="96"/>
      <c r="K57" s="101"/>
      <c r="L57" s="96"/>
      <c r="M57" s="96"/>
      <c r="N57" s="96"/>
      <c r="O57" s="96"/>
      <c r="P57" s="96">
        <f t="shared" si="5"/>
        <v>773400</v>
      </c>
    </row>
    <row r="58" spans="1:16" s="54" customFormat="1" ht="37.5" customHeight="1">
      <c r="A58" s="14" t="s">
        <v>159</v>
      </c>
      <c r="B58" s="24" t="s">
        <v>16</v>
      </c>
      <c r="C58" s="17"/>
      <c r="D58" s="19" t="s">
        <v>160</v>
      </c>
      <c r="E58" s="96">
        <f>F58+I58</f>
        <v>68138400</v>
      </c>
      <c r="F58" s="96">
        <f>F59</f>
        <v>68138400</v>
      </c>
      <c r="G58" s="96">
        <f>G59</f>
        <v>55850000</v>
      </c>
      <c r="H58" s="96">
        <f>H59</f>
        <v>0</v>
      </c>
      <c r="I58" s="96">
        <f>I59</f>
        <v>0</v>
      </c>
      <c r="J58" s="96"/>
      <c r="K58" s="101"/>
      <c r="L58" s="96"/>
      <c r="M58" s="96"/>
      <c r="N58" s="96"/>
      <c r="O58" s="96"/>
      <c r="P58" s="96">
        <f>J58+E58</f>
        <v>68138400</v>
      </c>
    </row>
    <row r="59" spans="1:16" s="54" customFormat="1" ht="36.75" customHeight="1">
      <c r="A59" s="14" t="s">
        <v>143</v>
      </c>
      <c r="B59" s="24" t="s">
        <v>144</v>
      </c>
      <c r="C59" s="17" t="s">
        <v>40</v>
      </c>
      <c r="D59" s="19" t="s">
        <v>142</v>
      </c>
      <c r="E59" s="96">
        <f>F59+I59</f>
        <v>68138400</v>
      </c>
      <c r="F59" s="96">
        <v>68138400</v>
      </c>
      <c r="G59" s="96">
        <v>55850000</v>
      </c>
      <c r="H59" s="96"/>
      <c r="I59" s="96"/>
      <c r="J59" s="96"/>
      <c r="K59" s="101"/>
      <c r="L59" s="96"/>
      <c r="M59" s="96"/>
      <c r="N59" s="96"/>
      <c r="O59" s="96"/>
      <c r="P59" s="96">
        <f t="shared" si="5"/>
        <v>68138400</v>
      </c>
    </row>
    <row r="60" spans="1:16" s="54" customFormat="1" ht="50.25" customHeight="1">
      <c r="A60" s="14" t="s">
        <v>145</v>
      </c>
      <c r="B60" s="24" t="s">
        <v>100</v>
      </c>
      <c r="C60" s="17" t="s">
        <v>42</v>
      </c>
      <c r="D60" s="19" t="s">
        <v>91</v>
      </c>
      <c r="E60" s="81">
        <f>F60+I60</f>
        <v>3873515</v>
      </c>
      <c r="F60" s="81">
        <v>3873515</v>
      </c>
      <c r="G60" s="81">
        <v>2721650</v>
      </c>
      <c r="H60" s="81">
        <v>441314</v>
      </c>
      <c r="I60" s="81"/>
      <c r="J60" s="96">
        <f>L60+O60</f>
        <v>0</v>
      </c>
      <c r="K60" s="101"/>
      <c r="L60" s="96"/>
      <c r="M60" s="96"/>
      <c r="N60" s="96"/>
      <c r="O60" s="96"/>
      <c r="P60" s="96">
        <f t="shared" si="5"/>
        <v>3873515</v>
      </c>
    </row>
    <row r="61" spans="1:16" s="54" customFormat="1" ht="6.75" customHeight="1">
      <c r="A61" s="14"/>
      <c r="B61" s="24"/>
      <c r="C61" s="17"/>
      <c r="D61" s="19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s="54" customFormat="1" ht="34.5" customHeight="1">
      <c r="A62" s="14" t="s">
        <v>146</v>
      </c>
      <c r="B62" s="24" t="s">
        <v>147</v>
      </c>
      <c r="C62" s="17" t="s">
        <v>15</v>
      </c>
      <c r="D62" s="19" t="s">
        <v>77</v>
      </c>
      <c r="E62" s="96">
        <f>F62+I62</f>
        <v>4388962</v>
      </c>
      <c r="F62" s="96">
        <v>4388962</v>
      </c>
      <c r="G62" s="96">
        <v>3406300</v>
      </c>
      <c r="H62" s="96">
        <v>98407</v>
      </c>
      <c r="I62" s="96"/>
      <c r="J62" s="96">
        <f>L62+O62</f>
        <v>0</v>
      </c>
      <c r="K62" s="101"/>
      <c r="L62" s="96"/>
      <c r="M62" s="96"/>
      <c r="N62" s="96"/>
      <c r="O62" s="96"/>
      <c r="P62" s="96">
        <f t="shared" si="5"/>
        <v>4388962</v>
      </c>
    </row>
    <row r="63" spans="1:16" s="54" customFormat="1" ht="12.75">
      <c r="A63" s="14"/>
      <c r="B63" s="24"/>
      <c r="C63" s="17"/>
      <c r="D63" s="19"/>
      <c r="E63" s="96"/>
      <c r="F63" s="96"/>
      <c r="G63" s="96"/>
      <c r="H63" s="96"/>
      <c r="I63" s="96"/>
      <c r="J63" s="96"/>
      <c r="K63" s="101"/>
      <c r="L63" s="96"/>
      <c r="M63" s="96"/>
      <c r="N63" s="96"/>
      <c r="O63" s="96"/>
      <c r="P63" s="96"/>
    </row>
    <row r="64" spans="1:16" s="54" customFormat="1" ht="12.75">
      <c r="A64" s="14" t="s">
        <v>148</v>
      </c>
      <c r="B64" s="24" t="s">
        <v>149</v>
      </c>
      <c r="C64" s="17" t="s">
        <v>15</v>
      </c>
      <c r="D64" s="19" t="s">
        <v>78</v>
      </c>
      <c r="E64" s="96">
        <f>F64+I64</f>
        <v>1513000</v>
      </c>
      <c r="F64" s="96">
        <v>1513000</v>
      </c>
      <c r="G64" s="96"/>
      <c r="H64" s="96"/>
      <c r="I64" s="96"/>
      <c r="J64" s="96"/>
      <c r="K64" s="101"/>
      <c r="L64" s="96"/>
      <c r="M64" s="96"/>
      <c r="N64" s="96"/>
      <c r="O64" s="96"/>
      <c r="P64" s="96">
        <f t="shared" si="5"/>
        <v>1513000</v>
      </c>
    </row>
    <row r="65" spans="1:16" s="54" customFormat="1" ht="50.25" customHeight="1">
      <c r="A65" s="14" t="s">
        <v>150</v>
      </c>
      <c r="B65" s="24" t="s">
        <v>151</v>
      </c>
      <c r="C65" s="17" t="s">
        <v>15</v>
      </c>
      <c r="D65" s="19" t="s">
        <v>152</v>
      </c>
      <c r="E65" s="96">
        <f>F65+I65</f>
        <v>412120</v>
      </c>
      <c r="F65" s="96">
        <v>412120</v>
      </c>
      <c r="G65" s="96">
        <v>207216</v>
      </c>
      <c r="H65" s="96">
        <v>62049</v>
      </c>
      <c r="I65" s="96"/>
      <c r="J65" s="96"/>
      <c r="K65" s="101"/>
      <c r="L65" s="96"/>
      <c r="M65" s="96"/>
      <c r="N65" s="96"/>
      <c r="O65" s="96"/>
      <c r="P65" s="96">
        <f t="shared" si="5"/>
        <v>412120</v>
      </c>
    </row>
    <row r="66" spans="1:18" s="54" customFormat="1" ht="52.5" customHeight="1">
      <c r="A66" s="14" t="s">
        <v>153</v>
      </c>
      <c r="B66" s="24" t="s">
        <v>154</v>
      </c>
      <c r="C66" s="17" t="s">
        <v>15</v>
      </c>
      <c r="D66" s="19" t="s">
        <v>155</v>
      </c>
      <c r="E66" s="96">
        <f>F66+I66</f>
        <v>1198940</v>
      </c>
      <c r="F66" s="96">
        <v>1198940</v>
      </c>
      <c r="G66" s="96">
        <v>982700</v>
      </c>
      <c r="H66" s="96"/>
      <c r="I66" s="96"/>
      <c r="J66" s="96"/>
      <c r="K66" s="101"/>
      <c r="L66" s="96"/>
      <c r="M66" s="96"/>
      <c r="N66" s="96"/>
      <c r="O66" s="96"/>
      <c r="P66" s="96">
        <f t="shared" si="5"/>
        <v>1198940</v>
      </c>
      <c r="Q66" s="117">
        <f>P65+P66</f>
        <v>1611060</v>
      </c>
      <c r="R66" s="117">
        <f>G65+G66</f>
        <v>1189916</v>
      </c>
    </row>
    <row r="67" spans="1:18" s="54" customFormat="1" ht="40.5" customHeight="1">
      <c r="A67" s="14" t="s">
        <v>173</v>
      </c>
      <c r="B67" s="24" t="s">
        <v>174</v>
      </c>
      <c r="C67" s="17" t="s">
        <v>163</v>
      </c>
      <c r="D67" s="19" t="s">
        <v>175</v>
      </c>
      <c r="E67" s="96">
        <f>F67+I67</f>
        <v>5000</v>
      </c>
      <c r="F67" s="96">
        <v>5000</v>
      </c>
      <c r="G67" s="96"/>
      <c r="H67" s="96"/>
      <c r="I67" s="96"/>
      <c r="J67" s="96"/>
      <c r="K67" s="101"/>
      <c r="L67" s="96"/>
      <c r="M67" s="96"/>
      <c r="N67" s="96"/>
      <c r="O67" s="96"/>
      <c r="P67" s="96">
        <f t="shared" si="5"/>
        <v>5000</v>
      </c>
      <c r="Q67" s="117"/>
      <c r="R67" s="117"/>
    </row>
    <row r="68" spans="1:16" s="54" customFormat="1" ht="54" customHeight="1">
      <c r="A68" s="44" t="s">
        <v>68</v>
      </c>
      <c r="B68" s="27">
        <v>5031</v>
      </c>
      <c r="C68" s="28" t="s">
        <v>20</v>
      </c>
      <c r="D68" s="31" t="s">
        <v>43</v>
      </c>
      <c r="E68" s="81">
        <f>F68+I68</f>
        <v>3700007</v>
      </c>
      <c r="F68" s="81">
        <v>3700007</v>
      </c>
      <c r="G68" s="81">
        <v>2757900</v>
      </c>
      <c r="H68" s="81">
        <v>290353</v>
      </c>
      <c r="I68" s="96"/>
      <c r="J68" s="96">
        <f>L68+O68</f>
        <v>701</v>
      </c>
      <c r="K68" s="101"/>
      <c r="L68" s="96">
        <v>701</v>
      </c>
      <c r="M68" s="96"/>
      <c r="N68" s="96"/>
      <c r="O68" s="96"/>
      <c r="P68" s="96">
        <f t="shared" si="5"/>
        <v>3700708</v>
      </c>
    </row>
    <row r="69" spans="1:16" s="54" customFormat="1" ht="9.75" customHeight="1">
      <c r="A69" s="44"/>
      <c r="B69" s="27"/>
      <c r="C69" s="51"/>
      <c r="D69" s="31"/>
      <c r="E69" s="96"/>
      <c r="F69" s="96"/>
      <c r="G69" s="96"/>
      <c r="H69" s="96"/>
      <c r="I69" s="96"/>
      <c r="J69" s="96"/>
      <c r="K69" s="101"/>
      <c r="L69" s="96"/>
      <c r="M69" s="96"/>
      <c r="N69" s="96"/>
      <c r="O69" s="96"/>
      <c r="P69" s="96"/>
    </row>
    <row r="70" spans="1:21" s="54" customFormat="1" ht="72" customHeight="1">
      <c r="A70" s="44" t="s">
        <v>69</v>
      </c>
      <c r="B70" s="27">
        <v>5061</v>
      </c>
      <c r="C70" s="28" t="s">
        <v>20</v>
      </c>
      <c r="D70" s="31" t="s">
        <v>26</v>
      </c>
      <c r="E70" s="96">
        <f>F70+I70</f>
        <v>100000</v>
      </c>
      <c r="F70" s="96">
        <v>100000</v>
      </c>
      <c r="G70" s="96"/>
      <c r="H70" s="96"/>
      <c r="I70" s="96"/>
      <c r="J70" s="96">
        <f>L70+O70</f>
        <v>0</v>
      </c>
      <c r="K70" s="101"/>
      <c r="L70" s="96"/>
      <c r="M70" s="96"/>
      <c r="N70" s="96"/>
      <c r="O70" s="96"/>
      <c r="P70" s="96">
        <f>J70+E70</f>
        <v>100000</v>
      </c>
      <c r="R70" s="118" t="s">
        <v>165</v>
      </c>
      <c r="S70" s="118" t="s">
        <v>166</v>
      </c>
      <c r="T70" s="119" t="s">
        <v>136</v>
      </c>
      <c r="U70" s="120" t="s">
        <v>167</v>
      </c>
    </row>
    <row r="71" spans="1:21" s="54" customFormat="1" ht="33" customHeight="1">
      <c r="A71" s="44" t="s">
        <v>165</v>
      </c>
      <c r="B71" s="27">
        <v>7321</v>
      </c>
      <c r="C71" s="28" t="s">
        <v>136</v>
      </c>
      <c r="D71" s="31" t="s">
        <v>176</v>
      </c>
      <c r="E71" s="96"/>
      <c r="F71" s="96"/>
      <c r="G71" s="96"/>
      <c r="H71" s="96"/>
      <c r="I71" s="96"/>
      <c r="J71" s="96">
        <f>L71+O71</f>
        <v>0</v>
      </c>
      <c r="K71" s="101"/>
      <c r="L71" s="96"/>
      <c r="M71" s="96"/>
      <c r="N71" s="96"/>
      <c r="O71" s="96"/>
      <c r="P71" s="96">
        <f>J71+E71</f>
        <v>0</v>
      </c>
      <c r="R71" s="131"/>
      <c r="S71" s="131"/>
      <c r="T71" s="132"/>
      <c r="U71" s="133"/>
    </row>
    <row r="72" spans="1:16" s="54" customFormat="1" ht="12.75">
      <c r="A72" s="20"/>
      <c r="B72" s="20"/>
      <c r="C72" s="21"/>
      <c r="D72" s="66" t="s">
        <v>35</v>
      </c>
      <c r="E72" s="80">
        <f>F72+I72</f>
        <v>143999227</v>
      </c>
      <c r="F72" s="80">
        <f>F52+F51+F68+F70+F67+J87</f>
        <v>143999227</v>
      </c>
      <c r="G72" s="80">
        <f>G52+G51+G68+G70</f>
        <v>101797397</v>
      </c>
      <c r="H72" s="80">
        <f>H52+H51+H68+H70</f>
        <v>12980709</v>
      </c>
      <c r="I72" s="80">
        <f>I52+I51+I68+I70</f>
        <v>0</v>
      </c>
      <c r="J72" s="80">
        <f>L72+O72</f>
        <v>3443346</v>
      </c>
      <c r="K72" s="80">
        <f>K52+K51+K68+K70+K71</f>
        <v>0</v>
      </c>
      <c r="L72" s="80">
        <f>L52+L51+L68+L70+L71</f>
        <v>3443346</v>
      </c>
      <c r="M72" s="80">
        <f>M52+M51+M68+M70+M71</f>
        <v>0</v>
      </c>
      <c r="N72" s="80">
        <f>N52+N51+N68+N70+N71</f>
        <v>0</v>
      </c>
      <c r="O72" s="80">
        <f>O52+O51+O68+O70+O71</f>
        <v>0</v>
      </c>
      <c r="P72" s="80">
        <f>J72+E72</f>
        <v>147442573</v>
      </c>
    </row>
    <row r="73" spans="1:16" ht="55.5" customHeight="1">
      <c r="A73" s="33" t="s">
        <v>32</v>
      </c>
      <c r="B73" s="24"/>
      <c r="C73" s="22"/>
      <c r="D73" s="16" t="s">
        <v>37</v>
      </c>
      <c r="E73" s="104"/>
      <c r="F73" s="104"/>
      <c r="G73" s="104"/>
      <c r="H73" s="104"/>
      <c r="I73" s="104"/>
      <c r="J73" s="104"/>
      <c r="K73" s="105"/>
      <c r="L73" s="104"/>
      <c r="M73" s="104"/>
      <c r="N73" s="104"/>
      <c r="O73" s="104"/>
      <c r="P73" s="104"/>
    </row>
    <row r="74" spans="1:16" ht="50.25" customHeight="1">
      <c r="A74" s="33" t="s">
        <v>34</v>
      </c>
      <c r="B74" s="24"/>
      <c r="C74" s="15"/>
      <c r="D74" s="16" t="s">
        <v>37</v>
      </c>
      <c r="E74" s="104"/>
      <c r="F74" s="106"/>
      <c r="G74" s="102"/>
      <c r="H74" s="102"/>
      <c r="I74" s="102"/>
      <c r="J74" s="102"/>
      <c r="K74" s="103"/>
      <c r="L74" s="102"/>
      <c r="M74" s="102"/>
      <c r="N74" s="102"/>
      <c r="O74" s="102"/>
      <c r="P74" s="102"/>
    </row>
    <row r="75" spans="1:16" s="54" customFormat="1" ht="55.5" customHeight="1">
      <c r="A75" s="61" t="s">
        <v>70</v>
      </c>
      <c r="B75" s="62" t="s">
        <v>44</v>
      </c>
      <c r="C75" s="63" t="s">
        <v>12</v>
      </c>
      <c r="D75" s="50" t="s">
        <v>138</v>
      </c>
      <c r="E75" s="96">
        <f aca="true" t="shared" si="6" ref="E75:E82">F75+I75</f>
        <v>2172702</v>
      </c>
      <c r="F75" s="96">
        <v>2172702</v>
      </c>
      <c r="G75" s="96">
        <v>1700305</v>
      </c>
      <c r="H75" s="96">
        <v>44900</v>
      </c>
      <c r="I75" s="96"/>
      <c r="J75" s="96">
        <f>L75+O75</f>
        <v>0</v>
      </c>
      <c r="K75" s="101"/>
      <c r="L75" s="96"/>
      <c r="M75" s="96"/>
      <c r="N75" s="96"/>
      <c r="O75" s="96"/>
      <c r="P75" s="96">
        <f aca="true" t="shared" si="7" ref="P75:P83">J75+E75</f>
        <v>2172702</v>
      </c>
    </row>
    <row r="76" spans="1:16" s="54" customFormat="1" ht="12.75">
      <c r="A76" s="61" t="s">
        <v>118</v>
      </c>
      <c r="B76" s="62" t="s">
        <v>119</v>
      </c>
      <c r="C76" s="63" t="s">
        <v>45</v>
      </c>
      <c r="D76" s="26" t="s">
        <v>120</v>
      </c>
      <c r="E76" s="96">
        <f t="shared" si="6"/>
        <v>2373600</v>
      </c>
      <c r="F76" s="96">
        <v>2373600</v>
      </c>
      <c r="G76" s="96">
        <v>1692409</v>
      </c>
      <c r="H76" s="96">
        <v>234204</v>
      </c>
      <c r="I76" s="96"/>
      <c r="J76" s="96"/>
      <c r="K76" s="96"/>
      <c r="L76" s="96"/>
      <c r="M76" s="96"/>
      <c r="N76" s="96"/>
      <c r="O76" s="96"/>
      <c r="P76" s="96">
        <f t="shared" si="7"/>
        <v>2373600</v>
      </c>
    </row>
    <row r="77" spans="1:16" s="54" customFormat="1" ht="21" customHeight="1">
      <c r="A77" s="44">
        <v>1014040</v>
      </c>
      <c r="B77" s="27">
        <v>4040</v>
      </c>
      <c r="C77" s="17" t="s">
        <v>45</v>
      </c>
      <c r="D77" s="31" t="s">
        <v>71</v>
      </c>
      <c r="E77" s="96">
        <f t="shared" si="6"/>
        <v>743912</v>
      </c>
      <c r="F77" s="96">
        <v>743912</v>
      </c>
      <c r="G77" s="96">
        <v>486125</v>
      </c>
      <c r="H77" s="96">
        <v>119050</v>
      </c>
      <c r="I77" s="96"/>
      <c r="J77" s="96">
        <f>O77+L77</f>
        <v>0</v>
      </c>
      <c r="K77" s="101"/>
      <c r="L77" s="96"/>
      <c r="M77" s="96"/>
      <c r="N77" s="96"/>
      <c r="O77" s="96"/>
      <c r="P77" s="96">
        <f t="shared" si="7"/>
        <v>743912</v>
      </c>
    </row>
    <row r="78" spans="1:16" s="54" customFormat="1" ht="44.25" customHeight="1">
      <c r="A78" s="44">
        <v>1014060</v>
      </c>
      <c r="B78" s="27">
        <v>4060</v>
      </c>
      <c r="C78" s="17" t="s">
        <v>18</v>
      </c>
      <c r="D78" s="31" t="s">
        <v>72</v>
      </c>
      <c r="E78" s="96">
        <f t="shared" si="6"/>
        <v>7650124</v>
      </c>
      <c r="F78" s="96">
        <f>7678124-28000</f>
        <v>7650124</v>
      </c>
      <c r="G78" s="96">
        <v>5364540</v>
      </c>
      <c r="H78" s="96">
        <v>678223</v>
      </c>
      <c r="I78" s="96"/>
      <c r="J78" s="96">
        <f>L78+O78</f>
        <v>2910</v>
      </c>
      <c r="K78" s="103"/>
      <c r="L78" s="96">
        <v>2910</v>
      </c>
      <c r="M78" s="102"/>
      <c r="N78" s="102"/>
      <c r="O78" s="102"/>
      <c r="P78" s="96">
        <f t="shared" si="7"/>
        <v>7653034</v>
      </c>
    </row>
    <row r="79" spans="1:16" s="54" customFormat="1" ht="12.75">
      <c r="A79" s="44"/>
      <c r="B79" s="27"/>
      <c r="C79" s="17"/>
      <c r="D79" s="31"/>
      <c r="E79" s="96"/>
      <c r="F79" s="96"/>
      <c r="G79" s="96"/>
      <c r="H79" s="96"/>
      <c r="I79" s="96"/>
      <c r="J79" s="96"/>
      <c r="K79" s="101"/>
      <c r="L79" s="96"/>
      <c r="M79" s="96"/>
      <c r="N79" s="96"/>
      <c r="O79" s="96"/>
      <c r="P79" s="96"/>
    </row>
    <row r="80" spans="1:16" s="54" customFormat="1" ht="12.75">
      <c r="A80" s="44">
        <v>1014082</v>
      </c>
      <c r="B80" s="27">
        <v>4082</v>
      </c>
      <c r="C80" s="17" t="s">
        <v>19</v>
      </c>
      <c r="D80" s="31" t="s">
        <v>76</v>
      </c>
      <c r="E80" s="96">
        <f t="shared" si="6"/>
        <v>219050</v>
      </c>
      <c r="F80" s="96">
        <v>219050</v>
      </c>
      <c r="G80" s="96"/>
      <c r="H80" s="96"/>
      <c r="I80" s="96"/>
      <c r="J80" s="96"/>
      <c r="K80" s="101"/>
      <c r="L80" s="96"/>
      <c r="M80" s="96"/>
      <c r="N80" s="96"/>
      <c r="O80" s="96"/>
      <c r="P80" s="96">
        <f t="shared" si="7"/>
        <v>219050</v>
      </c>
    </row>
    <row r="81" spans="1:16" s="54" customFormat="1" ht="12.75">
      <c r="A81" s="44"/>
      <c r="B81" s="27"/>
      <c r="C81" s="17"/>
      <c r="D81" s="31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s="54" customFormat="1" ht="33.75" customHeight="1">
      <c r="A82" s="44">
        <v>1011080</v>
      </c>
      <c r="B82" s="27">
        <v>1080</v>
      </c>
      <c r="C82" s="17" t="s">
        <v>42</v>
      </c>
      <c r="D82" s="31" t="s">
        <v>92</v>
      </c>
      <c r="E82" s="96">
        <f t="shared" si="6"/>
        <v>2653318</v>
      </c>
      <c r="F82" s="96">
        <v>2653318</v>
      </c>
      <c r="G82" s="96">
        <v>2078483</v>
      </c>
      <c r="H82" s="96">
        <v>87845</v>
      </c>
      <c r="I82" s="96"/>
      <c r="J82" s="102">
        <f>O82+L82</f>
        <v>169875</v>
      </c>
      <c r="K82" s="103"/>
      <c r="L82" s="96">
        <v>169875</v>
      </c>
      <c r="M82" s="96">
        <v>139240</v>
      </c>
      <c r="N82" s="102"/>
      <c r="O82" s="96"/>
      <c r="P82" s="96">
        <f t="shared" si="7"/>
        <v>2823193</v>
      </c>
    </row>
    <row r="83" spans="1:16" s="54" customFormat="1" ht="33.75" customHeight="1">
      <c r="A83" s="121" t="s">
        <v>168</v>
      </c>
      <c r="B83" s="121" t="s">
        <v>169</v>
      </c>
      <c r="C83" s="122" t="s">
        <v>136</v>
      </c>
      <c r="D83" s="123" t="s">
        <v>170</v>
      </c>
      <c r="E83" s="96"/>
      <c r="F83" s="96"/>
      <c r="G83" s="96"/>
      <c r="H83" s="96"/>
      <c r="I83" s="96"/>
      <c r="J83" s="96">
        <f>O83+L83</f>
        <v>28000</v>
      </c>
      <c r="K83" s="101">
        <v>28000</v>
      </c>
      <c r="L83" s="96"/>
      <c r="M83" s="96"/>
      <c r="N83" s="96"/>
      <c r="O83" s="96">
        <v>28000</v>
      </c>
      <c r="P83" s="96">
        <f t="shared" si="7"/>
        <v>28000</v>
      </c>
    </row>
    <row r="84" spans="1:16" s="54" customFormat="1" ht="12.75">
      <c r="A84" s="55"/>
      <c r="B84" s="55"/>
      <c r="C84" s="56"/>
      <c r="D84" s="45" t="s">
        <v>35</v>
      </c>
      <c r="E84" s="80">
        <f>F84+I84</f>
        <v>15812706</v>
      </c>
      <c r="F84" s="80">
        <f>F75+F76+F82+F77+F78+F80</f>
        <v>15812706</v>
      </c>
      <c r="G84" s="80">
        <f>G75+G76+G82+G77+G78+G80</f>
        <v>11321862</v>
      </c>
      <c r="H84" s="80">
        <f>H75+H76+H82+H77+H78+H80</f>
        <v>1164222</v>
      </c>
      <c r="I84" s="80">
        <f>I75+I76+I82+I77+I78+I80</f>
        <v>0</v>
      </c>
      <c r="J84" s="80">
        <f>L84+O84</f>
        <v>200785</v>
      </c>
      <c r="K84" s="80">
        <f>K75+K76+K82+K77+K78+K80+K83</f>
        <v>28000</v>
      </c>
      <c r="L84" s="80">
        <f>L75+L76+L82+L77+L78+L80+L83</f>
        <v>172785</v>
      </c>
      <c r="M84" s="80">
        <f>M75+M76+M82+M77+M78+M80+M83</f>
        <v>139240</v>
      </c>
      <c r="N84" s="80">
        <f>N75+N76+N82+N77+N78+N80+N83</f>
        <v>0</v>
      </c>
      <c r="O84" s="80">
        <f>O75+O76+O82+O77+O78+O80+O83</f>
        <v>28000</v>
      </c>
      <c r="P84" s="80">
        <f>E84+J84</f>
        <v>16013491</v>
      </c>
    </row>
    <row r="85" spans="1:16" s="54" customFormat="1" ht="25.5">
      <c r="A85" s="112" t="s">
        <v>121</v>
      </c>
      <c r="B85" s="112"/>
      <c r="C85" s="113"/>
      <c r="D85" s="114" t="s">
        <v>123</v>
      </c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16" s="54" customFormat="1" ht="25.5">
      <c r="A86" s="112" t="s">
        <v>122</v>
      </c>
      <c r="B86" s="112"/>
      <c r="C86" s="113"/>
      <c r="D86" s="114" t="s">
        <v>123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</row>
    <row r="87" spans="1:16" s="54" customFormat="1" ht="48" customHeight="1">
      <c r="A87" s="112" t="s">
        <v>124</v>
      </c>
      <c r="B87" s="115" t="s">
        <v>44</v>
      </c>
      <c r="C87" s="113" t="s">
        <v>12</v>
      </c>
      <c r="D87" s="114" t="s">
        <v>139</v>
      </c>
      <c r="E87" s="96">
        <f>F87+I87</f>
        <v>1770433</v>
      </c>
      <c r="F87" s="105">
        <v>1770433</v>
      </c>
      <c r="G87" s="105">
        <v>1445582</v>
      </c>
      <c r="H87" s="105">
        <f>37300-37300</f>
        <v>0</v>
      </c>
      <c r="I87" s="105"/>
      <c r="J87" s="105"/>
      <c r="K87" s="105"/>
      <c r="L87" s="105"/>
      <c r="M87" s="105"/>
      <c r="N87" s="105"/>
      <c r="O87" s="105"/>
      <c r="P87" s="96">
        <f>J87+E87</f>
        <v>1770433</v>
      </c>
    </row>
    <row r="88" spans="1:16" s="54" customFormat="1" ht="12.75">
      <c r="A88" s="58" t="s">
        <v>127</v>
      </c>
      <c r="B88" s="58" t="s">
        <v>128</v>
      </c>
      <c r="C88" s="59" t="s">
        <v>22</v>
      </c>
      <c r="D88" s="60" t="s">
        <v>129</v>
      </c>
      <c r="E88" s="105">
        <v>45000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96">
        <f>J88+E88</f>
        <v>45000</v>
      </c>
    </row>
    <row r="89" spans="1:16" s="54" customFormat="1" ht="12.75">
      <c r="A89" s="55"/>
      <c r="B89" s="55"/>
      <c r="C89" s="56"/>
      <c r="D89" s="45" t="s">
        <v>35</v>
      </c>
      <c r="E89" s="116">
        <f>F89+I89+E88</f>
        <v>1815433</v>
      </c>
      <c r="F89" s="116">
        <f>F87+F88</f>
        <v>1770433</v>
      </c>
      <c r="G89" s="116">
        <f>G87+G88</f>
        <v>1445582</v>
      </c>
      <c r="H89" s="116">
        <f>H87+H88</f>
        <v>0</v>
      </c>
      <c r="I89" s="116"/>
      <c r="J89" s="116"/>
      <c r="K89" s="116"/>
      <c r="L89" s="116"/>
      <c r="M89" s="116"/>
      <c r="N89" s="116"/>
      <c r="O89" s="116"/>
      <c r="P89" s="96">
        <f>J89+E89</f>
        <v>1815433</v>
      </c>
    </row>
    <row r="90" spans="1:27" s="54" customFormat="1" ht="12.75">
      <c r="A90" s="46"/>
      <c r="B90" s="47"/>
      <c r="C90" s="48"/>
      <c r="D90" s="48" t="s">
        <v>2</v>
      </c>
      <c r="E90" s="79">
        <f>F90+I90+E88</f>
        <v>219896655</v>
      </c>
      <c r="F90" s="79">
        <f>F89+F84+F72+F48</f>
        <v>219851655</v>
      </c>
      <c r="G90" s="79">
        <f>G89+G84+G72+G48</f>
        <v>139892055</v>
      </c>
      <c r="H90" s="79">
        <f>H89+H84+H72+H48</f>
        <v>18093821</v>
      </c>
      <c r="I90" s="79">
        <f>I89+I84+I72+I48</f>
        <v>0</v>
      </c>
      <c r="J90" s="79">
        <f>L90+O90</f>
        <v>4157201</v>
      </c>
      <c r="K90" s="79">
        <f>K89+K84+K72+K48</f>
        <v>28000</v>
      </c>
      <c r="L90" s="79">
        <f>L89+L84+L72+L48</f>
        <v>4129201</v>
      </c>
      <c r="M90" s="79">
        <f>M89+M84+M72+M48</f>
        <v>198640</v>
      </c>
      <c r="N90" s="79">
        <f>N89+N84+N72+N48</f>
        <v>0</v>
      </c>
      <c r="O90" s="79">
        <f>O89+O84+O72+O48</f>
        <v>28000</v>
      </c>
      <c r="P90" s="80">
        <f>E90+J90</f>
        <v>224053856</v>
      </c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1"/>
    </row>
    <row r="91" spans="1:27" s="54" customFormat="1" ht="4.5" customHeight="1">
      <c r="A91" s="124"/>
      <c r="B91" s="125"/>
      <c r="C91" s="126"/>
      <c r="D91" s="126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1"/>
    </row>
    <row r="92" spans="1:16" s="54" customFormat="1" ht="57" customHeight="1">
      <c r="A92" s="57"/>
      <c r="B92" s="57"/>
      <c r="C92" s="57"/>
      <c r="D92" s="49" t="s">
        <v>28</v>
      </c>
      <c r="E92" s="78">
        <f>F92+I92</f>
        <v>69337340</v>
      </c>
      <c r="F92" s="78">
        <f>F59+F66</f>
        <v>69337340</v>
      </c>
      <c r="G92" s="78">
        <f>G59+G66</f>
        <v>56832700</v>
      </c>
      <c r="H92" s="78">
        <f>H59+H66</f>
        <v>0</v>
      </c>
      <c r="I92" s="78">
        <f>I59+I66</f>
        <v>0</v>
      </c>
      <c r="J92" s="78">
        <f>L92+O92</f>
        <v>0</v>
      </c>
      <c r="K92" s="78">
        <f>K59+K66</f>
        <v>0</v>
      </c>
      <c r="L92" s="78">
        <f>L59+L66</f>
        <v>0</v>
      </c>
      <c r="M92" s="78">
        <f>M59+M66</f>
        <v>0</v>
      </c>
      <c r="N92" s="78">
        <f>N59+N66</f>
        <v>0</v>
      </c>
      <c r="O92" s="78">
        <f>O59+O66</f>
        <v>0</v>
      </c>
      <c r="P92" s="77">
        <f>E92+J92</f>
        <v>69337340</v>
      </c>
    </row>
    <row r="93" spans="1:16" ht="33" customHeight="1">
      <c r="A93" s="97" t="s">
        <v>93</v>
      </c>
      <c r="B93" s="97"/>
      <c r="C93" s="97"/>
      <c r="D93" s="97"/>
      <c r="E93" s="23"/>
      <c r="F93" s="72"/>
      <c r="G93" s="72"/>
      <c r="H93" s="72"/>
      <c r="I93" s="73"/>
      <c r="J93" s="147" t="s">
        <v>94</v>
      </c>
      <c r="K93" s="147"/>
      <c r="L93" s="147"/>
      <c r="M93" s="147"/>
      <c r="N93" s="147"/>
      <c r="O93" s="72"/>
      <c r="P93" s="72"/>
    </row>
    <row r="94" spans="2:18" ht="15">
      <c r="B94" s="2"/>
      <c r="D94" s="32"/>
      <c r="F94" s="74"/>
      <c r="G94" s="74"/>
      <c r="H94" s="74"/>
      <c r="I94" s="13"/>
      <c r="J94" s="74"/>
      <c r="K94" s="75"/>
      <c r="L94" s="74"/>
      <c r="M94" s="74"/>
      <c r="N94" s="74"/>
      <c r="O94" s="74"/>
      <c r="P94" s="74"/>
      <c r="R94" s="68">
        <v>95817.34632</v>
      </c>
    </row>
    <row r="95" spans="5:16" ht="12.7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7" spans="1:16" ht="12.75">
      <c r="A97" s="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2" ht="12.75">
      <c r="A98" s="3"/>
      <c r="L98" s="12"/>
    </row>
    <row r="99" ht="12.75">
      <c r="A99" s="3"/>
    </row>
    <row r="100" ht="12.75">
      <c r="A100" s="3"/>
    </row>
    <row r="125" spans="3:8" ht="12.75">
      <c r="C125" s="92"/>
      <c r="D125" s="93"/>
      <c r="E125" s="93"/>
      <c r="F125" s="94"/>
      <c r="G125" s="95"/>
      <c r="H125" s="92"/>
    </row>
    <row r="126" spans="3:8" ht="12.75">
      <c r="C126" s="92"/>
      <c r="D126" s="92"/>
      <c r="E126" s="92"/>
      <c r="F126" s="92"/>
      <c r="G126" s="92"/>
      <c r="H126" s="92"/>
    </row>
  </sheetData>
  <sheetProtection/>
  <mergeCells count="26">
    <mergeCell ref="N3:O3"/>
    <mergeCell ref="J93:N93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3.1</oddHeader>
  </headerFooter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2021-12-13T11:44:37Z</cp:lastPrinted>
  <dcterms:created xsi:type="dcterms:W3CDTF">2016-12-26T13:46:38Z</dcterms:created>
  <dcterms:modified xsi:type="dcterms:W3CDTF">2021-12-13T11:49:22Z</dcterms:modified>
  <cp:category/>
  <cp:version/>
  <cp:contentType/>
  <cp:contentStatus/>
</cp:coreProperties>
</file>